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.1 - Oprava odvodnění (S..." sheetId="2" r:id="rId2"/>
    <sheet name="A.2.1 - Likvidace zemního..." sheetId="3" r:id="rId3"/>
    <sheet name="A.2.2 - Ochrana skalního ..." sheetId="4" r:id="rId4"/>
    <sheet name="A.3 - Přeprava (Sborník S..." sheetId="5" r:id="rId5"/>
    <sheet name="A.4 - VON (Sborník SŽDC 2..." sheetId="6" r:id="rId6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'A.1 - Oprava odvodnění (S...'!$C$78:$K$172</definedName>
    <definedName name="_xlnm.Print_Area" localSheetId="1">'A.1 - Oprava odvodnění (S...'!$C$4:$J$39,'A.1 - Oprava odvodnění (S...'!$C$45:$J$60,'A.1 - Oprava odvodnění (S...'!$C$66:$K$172</definedName>
    <definedName name="_xlnm.Print_Titles" localSheetId="1">'A.1 - Oprava odvodnění (S...'!$78:$78</definedName>
    <definedName name="_xlnm._FilterDatabase" localSheetId="2" hidden="1">'A.2.1 - Likvidace zemního...'!$C$84:$K$90</definedName>
    <definedName name="_xlnm.Print_Area" localSheetId="2">'A.2.1 - Likvidace zemního...'!$C$4:$J$41,'A.2.1 - Likvidace zemního...'!$C$47:$J$64,'A.2.1 - Likvidace zemního...'!$C$70:$K$90</definedName>
    <definedName name="_xlnm.Print_Titles" localSheetId="2">'A.2.1 - Likvidace zemního...'!$84:$84</definedName>
    <definedName name="_xlnm._FilterDatabase" localSheetId="3" hidden="1">'A.2.2 - Ochrana skalního ...'!$C$84:$K$125</definedName>
    <definedName name="_xlnm.Print_Area" localSheetId="3">'A.2.2 - Ochrana skalního ...'!$C$4:$J$41,'A.2.2 - Ochrana skalního ...'!$C$47:$J$64,'A.2.2 - Ochrana skalního ...'!$C$70:$K$125</definedName>
    <definedName name="_xlnm.Print_Titles" localSheetId="3">'A.2.2 - Ochrana skalního ...'!$84:$84</definedName>
    <definedName name="_xlnm._FilterDatabase" localSheetId="4" hidden="1">'A.3 - Přeprava (Sborník S...'!$C$78:$K$87</definedName>
    <definedName name="_xlnm.Print_Area" localSheetId="4">'A.3 - Přeprava (Sborník S...'!$C$4:$J$39,'A.3 - Přeprava (Sborník S...'!$C$45:$J$60,'A.3 - Přeprava (Sborník S...'!$C$66:$K$87</definedName>
    <definedName name="_xlnm.Print_Titles" localSheetId="4">'A.3 - Přeprava (Sborník S...'!$78:$78</definedName>
    <definedName name="_xlnm._FilterDatabase" localSheetId="5" hidden="1">'A.4 - VON (Sborník SŽDC 2...'!$C$78:$K$84</definedName>
    <definedName name="_xlnm.Print_Area" localSheetId="5">'A.4 - VON (Sborník SŽDC 2...'!$C$4:$J$39,'A.4 - VON (Sborník SŽDC 2...'!$C$45:$J$60,'A.4 - VON (Sborník SŽDC 2...'!$C$66:$K$84</definedName>
    <definedName name="_xlnm.Print_Titles" localSheetId="5">'A.4 - VON (Sborník SŽDC 2...'!$78:$78</definedName>
  </definedNames>
  <calcPr/>
</workbook>
</file>

<file path=xl/calcChain.xml><?xml version="1.0" encoding="utf-8"?>
<calcChain xmlns="http://schemas.openxmlformats.org/spreadsheetml/2006/main">
  <c i="6" r="J37"/>
  <c r="J36"/>
  <c i="1" r="AY60"/>
  <c i="6" r="J35"/>
  <c i="1" r="AX60"/>
  <c i="6" r="BI83"/>
  <c r="BH83"/>
  <c r="BG83"/>
  <c r="BF83"/>
  <c r="T83"/>
  <c r="R83"/>
  <c r="P83"/>
  <c r="BK83"/>
  <c r="J83"/>
  <c r="BE83"/>
  <c r="BI80"/>
  <c r="F37"/>
  <c i="1" r="BD60"/>
  <c i="6" r="BH80"/>
  <c r="F36"/>
  <c i="1" r="BC60"/>
  <c i="6" r="BG80"/>
  <c r="F35"/>
  <c i="1" r="BB60"/>
  <c i="6" r="BF80"/>
  <c r="J34"/>
  <c i="1" r="AW60"/>
  <c i="6" r="F34"/>
  <c i="1" r="BA60"/>
  <c i="6" r="T80"/>
  <c r="T79"/>
  <c r="R80"/>
  <c r="R79"/>
  <c r="P80"/>
  <c r="P79"/>
  <c i="1" r="AU60"/>
  <c i="6" r="BK80"/>
  <c r="BK79"/>
  <c r="J79"/>
  <c r="J59"/>
  <c r="J30"/>
  <c i="1" r="AG60"/>
  <c i="6" r="J80"/>
  <c r="BE80"/>
  <c r="J33"/>
  <c i="1" r="AV60"/>
  <c i="6" r="F33"/>
  <c i="1" r="AZ60"/>
  <c i="6" r="J76"/>
  <c r="F75"/>
  <c r="F73"/>
  <c r="E71"/>
  <c r="J55"/>
  <c r="F54"/>
  <c r="F52"/>
  <c r="E50"/>
  <c r="J39"/>
  <c r="J21"/>
  <c r="E21"/>
  <c r="J75"/>
  <c r="J54"/>
  <c r="J20"/>
  <c r="J18"/>
  <c r="E18"/>
  <c r="F76"/>
  <c r="F55"/>
  <c r="J17"/>
  <c r="J12"/>
  <c r="J73"/>
  <c r="J52"/>
  <c r="E7"/>
  <c r="E69"/>
  <c r="E48"/>
  <c i="5" r="J37"/>
  <c r="J36"/>
  <c i="1" r="AY59"/>
  <c i="5" r="J35"/>
  <c i="1" r="AX59"/>
  <c i="5" r="BI86"/>
  <c r="BH86"/>
  <c r="BG86"/>
  <c r="BF86"/>
  <c r="T86"/>
  <c r="R86"/>
  <c r="P86"/>
  <c r="BK86"/>
  <c r="J86"/>
  <c r="BE86"/>
  <c r="BI83"/>
  <c r="BH83"/>
  <c r="BG83"/>
  <c r="BF83"/>
  <c r="T83"/>
  <c r="R83"/>
  <c r="P83"/>
  <c r="BK83"/>
  <c r="J83"/>
  <c r="BE83"/>
  <c r="BI80"/>
  <c r="F37"/>
  <c i="1" r="BD59"/>
  <c i="5" r="BH80"/>
  <c r="F36"/>
  <c i="1" r="BC59"/>
  <c i="5" r="BG80"/>
  <c r="F35"/>
  <c i="1" r="BB59"/>
  <c i="5" r="BF80"/>
  <c r="J34"/>
  <c i="1" r="AW59"/>
  <c i="5" r="F34"/>
  <c i="1" r="BA59"/>
  <c i="5" r="T80"/>
  <c r="T79"/>
  <c r="R80"/>
  <c r="R79"/>
  <c r="P80"/>
  <c r="P79"/>
  <c i="1" r="AU59"/>
  <c i="5" r="BK80"/>
  <c r="BK79"/>
  <c r="J79"/>
  <c r="J59"/>
  <c r="J30"/>
  <c i="1" r="AG59"/>
  <c i="5" r="J80"/>
  <c r="BE80"/>
  <c r="J33"/>
  <c i="1" r="AV59"/>
  <c i="5" r="F33"/>
  <c i="1" r="AZ59"/>
  <c i="5" r="J76"/>
  <c r="F75"/>
  <c r="F73"/>
  <c r="E71"/>
  <c r="J55"/>
  <c r="F54"/>
  <c r="F52"/>
  <c r="E50"/>
  <c r="J39"/>
  <c r="J21"/>
  <c r="E21"/>
  <c r="J75"/>
  <c r="J54"/>
  <c r="J20"/>
  <c r="J18"/>
  <c r="E18"/>
  <c r="F76"/>
  <c r="F55"/>
  <c r="J17"/>
  <c r="J12"/>
  <c r="J73"/>
  <c r="J52"/>
  <c r="E7"/>
  <c r="E69"/>
  <c r="E48"/>
  <c i="4" r="J39"/>
  <c r="J38"/>
  <c i="1" r="AY58"/>
  <c i="4" r="J37"/>
  <c i="1" r="AX58"/>
  <c i="4"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6"/>
  <c r="F39"/>
  <c i="1" r="BD58"/>
  <c i="4" r="BH86"/>
  <c r="F38"/>
  <c i="1" r="BC58"/>
  <c i="4" r="BG86"/>
  <c r="F37"/>
  <c i="1" r="BB58"/>
  <c i="4" r="BF86"/>
  <c r="J36"/>
  <c i="1" r="AW58"/>
  <c i="4" r="F36"/>
  <c i="1" r="BA58"/>
  <c i="4" r="T86"/>
  <c r="T85"/>
  <c r="R86"/>
  <c r="R85"/>
  <c r="P86"/>
  <c r="P85"/>
  <c i="1" r="AU58"/>
  <c i="4" r="BK86"/>
  <c r="BK85"/>
  <c r="J85"/>
  <c r="J63"/>
  <c r="J32"/>
  <c i="1" r="AG58"/>
  <c i="4" r="J86"/>
  <c r="BE86"/>
  <c r="J35"/>
  <c i="1" r="AV58"/>
  <c i="4" r="F35"/>
  <c i="1" r="AZ58"/>
  <c i="4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3" r="J39"/>
  <c r="J38"/>
  <c i="1" r="AY57"/>
  <c i="3" r="J37"/>
  <c i="1" r="AX57"/>
  <c i="3" r="BI89"/>
  <c r="BH89"/>
  <c r="BG89"/>
  <c r="BF89"/>
  <c r="T89"/>
  <c r="R89"/>
  <c r="P89"/>
  <c r="BK89"/>
  <c r="J89"/>
  <c r="BE89"/>
  <c r="BI86"/>
  <c r="F39"/>
  <c i="1" r="BD57"/>
  <c i="3" r="BH86"/>
  <c r="F38"/>
  <c i="1" r="BC57"/>
  <c i="3" r="BG86"/>
  <c r="F37"/>
  <c i="1" r="BB57"/>
  <c i="3" r="BF86"/>
  <c r="J36"/>
  <c i="1" r="AW57"/>
  <c i="3" r="F36"/>
  <c i="1" r="BA57"/>
  <c i="3" r="T86"/>
  <c r="T85"/>
  <c r="R86"/>
  <c r="R85"/>
  <c r="P86"/>
  <c r="P85"/>
  <c i="1" r="AU57"/>
  <c i="3" r="BK86"/>
  <c r="BK85"/>
  <c r="J85"/>
  <c r="J63"/>
  <c r="J32"/>
  <c i="1" r="AG57"/>
  <c i="3" r="J86"/>
  <c r="BE86"/>
  <c r="J35"/>
  <c i="1" r="AV57"/>
  <c i="3" r="F35"/>
  <c i="1" r="AZ57"/>
  <c i="3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2" r="J37"/>
  <c r="J36"/>
  <c i="1" r="AY55"/>
  <c i="2" r="J35"/>
  <c i="1" r="AX55"/>
  <c i="2"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4"/>
  <c r="BH114"/>
  <c r="BG114"/>
  <c r="BF114"/>
  <c r="T114"/>
  <c r="R114"/>
  <c r="P114"/>
  <c r="BK114"/>
  <c r="J114"/>
  <c r="BE114"/>
  <c r="BI100"/>
  <c r="BH100"/>
  <c r="BG100"/>
  <c r="BF100"/>
  <c r="T100"/>
  <c r="R100"/>
  <c r="P100"/>
  <c r="BK100"/>
  <c r="J100"/>
  <c r="BE100"/>
  <c r="BI86"/>
  <c r="BH86"/>
  <c r="BG86"/>
  <c r="BF86"/>
  <c r="T86"/>
  <c r="R86"/>
  <c r="P86"/>
  <c r="BK86"/>
  <c r="J86"/>
  <c r="BE86"/>
  <c r="BI80"/>
  <c r="F37"/>
  <c i="1" r="BD55"/>
  <c i="2" r="BH80"/>
  <c r="F36"/>
  <c i="1" r="BC55"/>
  <c i="2" r="BG80"/>
  <c r="F35"/>
  <c i="1" r="BB55"/>
  <c i="2" r="BF80"/>
  <c r="J34"/>
  <c i="1" r="AW55"/>
  <c i="2" r="F34"/>
  <c i="1" r="BA55"/>
  <c i="2" r="T80"/>
  <c r="T79"/>
  <c r="R80"/>
  <c r="R79"/>
  <c r="P80"/>
  <c r="P79"/>
  <c i="1" r="AU55"/>
  <c i="2" r="BK80"/>
  <c r="BK79"/>
  <c r="J79"/>
  <c r="J59"/>
  <c r="J30"/>
  <c i="1" r="AG55"/>
  <c i="2" r="J80"/>
  <c r="BE80"/>
  <c r="J33"/>
  <c i="1" r="AV55"/>
  <c i="2" r="F33"/>
  <c i="1" r="AZ55"/>
  <c i="2" r="J76"/>
  <c r="F75"/>
  <c r="F73"/>
  <c r="E71"/>
  <c r="J55"/>
  <c r="F54"/>
  <c r="F52"/>
  <c r="E50"/>
  <c r="J39"/>
  <c r="J21"/>
  <c r="E21"/>
  <c r="J75"/>
  <c r="J54"/>
  <c r="J20"/>
  <c r="J18"/>
  <c r="E18"/>
  <c r="F76"/>
  <c r="F55"/>
  <c r="J17"/>
  <c r="J12"/>
  <c r="J73"/>
  <c r="J52"/>
  <c r="E7"/>
  <c r="E69"/>
  <c r="E48"/>
  <c i="1" r="BD56"/>
  <c r="BC56"/>
  <c r="BB56"/>
  <c r="BA56"/>
  <c r="AZ56"/>
  <c r="AY56"/>
  <c r="AX56"/>
  <c r="AW56"/>
  <c r="AV56"/>
  <c r="AU56"/>
  <c r="AT56"/>
  <c r="AS56"/>
  <c r="AG56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0"/>
  <c r="AN60"/>
  <c r="AT59"/>
  <c r="AN59"/>
  <c r="AT58"/>
  <c r="AN58"/>
  <c r="AT57"/>
  <c r="AN57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<sst xmlns="http://schemas.openxmlformats.org/spreadsheetml/2006/main">
  <si>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</si>
  <si>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</si>
  <si>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</si>
  <si>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</si>
  <si>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</si>
  <si>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{1edf424d-239a-4f78-8f12-2ebd67eeefca}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</si>
  <si>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</si>
  <si>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</si>
  <si>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</si>
  <si>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</si>
  <si>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</si>
  <si>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</si>
  <si>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</si>
  <si>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</si>
  <si>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650180154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</si>
  <si>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</si>
  <si>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</si>
  <si>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Zajištění a zasíťování skalních bloků v úseku Hazlov Aš, oprava odvodnění zářezu</t>
  </si>
  <si>
    <t>KSO:</t>
  </si>
  <si>
    <t>CC-CZ:</t>
  </si>
  <si>
    <t>Místo:</t>
  </si>
  <si>
    <t>Hazlov - Aš</t>
  </si>
  <si>
    <t>Datum:</t>
  </si>
  <si>
    <t>13. 5. 2019</t>
  </si>
  <si>
    <t>Zadavatel:</t>
  </si>
  <si>
    <t>IČ:</t>
  </si>
  <si>
    <t>70994234</t>
  </si>
  <si>
    <t>0,1</t>
  </si>
  <si>
    <t>SŽDC, s.o.; OŘ UNL - ST K.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</si>
  <si>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</si>
  <si>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</si>
  <si>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</si>
  <si>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</si>
  <si>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</si>
  <si>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</si>
  <si>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</si>
  <si>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</si>
  <si>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Monika Roztočilová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</si>
  <si>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</si>
  <si>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</si>
  <si>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</si>
  <si>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</si>
  <si>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</si>
  <si>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</si>
  <si>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</si>
  <si>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</si>
  <si>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</si>
  <si>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</si>
  <si>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</si>
  <si>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</si>
  <si>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</si>
  <si>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</si>
  <si>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</si>
  <si>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</si>
  <si>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</si>
  <si>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</si>
  <si>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</si>
  <si>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</si>
  <si>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</si>
  <si>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</si>
  <si>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</si>
  <si>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</si>
  <si>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</si>
  <si>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</si>
  <si>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</si>
  <si>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</si>
  <si>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</si>
  <si>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</si>
  <si>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</si>
  <si>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</si>
  <si>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</si>
  <si>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</si>
  <si>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</si>
  <si>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</si>
  <si>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</si>
  <si>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</si>
  <si>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</si>
  <si>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</si>
  <si>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A.1</t>
  </si>
  <si>
    <t>Oprava odvodnění (Sborník SŽDC 2019)</t>
  </si>
  <si>
    <t>STA</t>
  </si>
  <si>
    <t>1</t>
  </si>
  <si>
    <t>{88ae3b1d-4f6d-4374-812a-ffa822bff34e}</t>
  </si>
  <si>
    <t>2</t>
  </si>
  <si>
    <t>A.2</t>
  </si>
  <si>
    <t>Sanace skalního zářezu km 23,800 - 24,100</t>
  </si>
  <si>
    <t>{afdeee2d-1684-4cb6-8702-f4b89a00ba78}</t>
  </si>
  <si>
    <t>A.2.1</t>
  </si>
  <si>
    <t>Likvidace zemního materiálu (Sborník SŽDC 2019)</t>
  </si>
  <si>
    <t>Soupis</t>
  </si>
  <si>
    <t>{a4c12f8c-5ab9-4bb5-8529-76908f3d5b62}</t>
  </si>
  <si>
    <t>A.2.2</t>
  </si>
  <si>
    <t>Ochrana skalního zářezu (URS Praha)</t>
  </si>
  <si>
    <t>{5ea8d2ad-d52c-44b7-8a07-a8b1baab06b2}</t>
  </si>
  <si>
    <t>A.3</t>
  </si>
  <si>
    <t>Přeprava (Sborník SŽDC 2019)</t>
  </si>
  <si>
    <t>{58610594-2fb7-4b9c-8732-3fcb7146869b}</t>
  </si>
  <si>
    <t>A.4</t>
  </si>
  <si>
    <t>VON (Sborník SŽDC 2019)</t>
  </si>
  <si>
    <t>{26e8fb8b-ceec-4cd1-889f-e6b701dd5f84}</t>
  </si>
  <si>
    <t>KRYCÍ LIST SOUPISU PRACÍ</t>
  </si>
  <si>
    <t>Objekt:</t>
  </si>
  <si>
    <t>A.1 - Oprava odvodnění (Sborník SŽDC 2019)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</si>
  <si>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</si>
  <si>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</si>
  <si>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</si>
  <si>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</si>
  <si>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</si>
  <si>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</si>
  <si>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</si>
  <si>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</si>
  <si>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</si>
  <si>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</si>
  <si>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</si>
  <si>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</si>
  <si>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</si>
  <si>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</si>
  <si>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</si>
  <si>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</si>
  <si>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</si>
  <si>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</si>
  <si>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</si>
  <si>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5914020020</t>
  </si>
  <si>
    <t>Čištění otevřených odvodňovacích zařízení strojně příkop nezpevněný</t>
  </si>
  <si>
    <t>m3</t>
  </si>
  <si>
    <t>Sborník UOŽI 01 2019</t>
  </si>
  <si>
    <t>4</t>
  </si>
  <si>
    <t>ROZPOCET</t>
  </si>
  <si>
    <t>1073513423</t>
  </si>
  <si>
    <t>PP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</si>
  <si>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</si>
  <si>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VV</t>
  </si>
  <si>
    <t>"km 23,591 - 23,611 - vlevo" 20,0*0,8*0,3</t>
  </si>
  <si>
    <t>"km 24,188 - 24,220 - vlevo" 32,0*0,8*0,3</t>
  </si>
  <si>
    <t>"km 23,601 - 23,621 - vpravo" 20,0*0,8*0,3</t>
  </si>
  <si>
    <t>Součet</t>
  </si>
  <si>
    <t>5914020010</t>
  </si>
  <si>
    <t>Čištění otevřených odvodňovacích zařízení strojně příkop zpevněný</t>
  </si>
  <si>
    <t>761873803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</si>
  <si>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</si>
  <si>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otevřený příkop</t>
  </si>
  <si>
    <t>"km 23,611 - 23,621 - vlevo" 10,0*0,8*0,2</t>
  </si>
  <si>
    <t>"km 23,621 - 23,631 - vpravo" 10,0*0,8*0,2</t>
  </si>
  <si>
    <t>"km 24,180 - 24,200 - vpravo" 20,0*0,8*0,2</t>
  </si>
  <si>
    <t>Mezisoučet</t>
  </si>
  <si>
    <t>3</t>
  </si>
  <si>
    <t>trativod - ve stáv. příkopu (zpevněné dno)</t>
  </si>
  <si>
    <t>"km 23,621 - 23,693 - vlevo" 72,0*0,8*0,2</t>
  </si>
  <si>
    <t>"km 24,170 - 24,188 - vlevo" 18,0*0,8*0,2</t>
  </si>
  <si>
    <t>"km 23,631 - 23,693 - vpravo" 62,0*0,8*0,2</t>
  </si>
  <si>
    <t>"km 24,160 - 24,180 - vpravo" 20,0*0,8*0,2</t>
  </si>
  <si>
    <t>5914015010</t>
  </si>
  <si>
    <t>Čištění odvodňovacích zařízení ručně příkop zpevněný</t>
  </si>
  <si>
    <t>-258769155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</si>
  <si>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</si>
  <si>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"km 23,611 - 23,621 - vlevo" 10,0*0,8*0,15</t>
  </si>
  <si>
    <t>"km 23,621 - 23,631 - vpravo" 10,0*0,8*0,15</t>
  </si>
  <si>
    <t>"km 24,180 - 24,200 - vpravo" 20,0*0,8*0,15</t>
  </si>
  <si>
    <t>"km 23,621 - 23,693 - vlevo" 72,0*0,8*0,15</t>
  </si>
  <si>
    <t>"km 24,170 - 24,188 - vlevo" 18,0*0,8*0,15</t>
  </si>
  <si>
    <t>"km 23,631 - 23,693 - vpravo" 62,0*0,8*0,15</t>
  </si>
  <si>
    <t>"km 24,160 - 24,180 - vpravo" 20,0*0,8*0,15</t>
  </si>
  <si>
    <t>5915005020</t>
  </si>
  <si>
    <t>Hloubení rýh nebo jam na železničním spodku II. třídy</t>
  </si>
  <si>
    <t>1825308652</t>
  </si>
  <si>
    <t>Hloubení rýh nebo jam na železničním spodku II. třídy. Poznámka: 1. V cenách jsou započteny náklady na hloubení a uložení výzisku na terén nebo naložení na dopravní prostředek a uložení na úložišti.</t>
  </si>
  <si>
    <t>P</t>
  </si>
  <si>
    <t>Poznámka k položce:_x000d_
hzloubení rýh vč. odstranění stávajících trubek</t>
  </si>
  <si>
    <t>"km 23,693 - 24,170 - vlevo" 477,0*0,6*1,1</t>
  </si>
  <si>
    <t>"km 23,693 - 24,160 - vpravo" 467,0*0,6*1,1</t>
  </si>
  <si>
    <t>6</t>
  </si>
  <si>
    <t>5914050040</t>
  </si>
  <si>
    <t>Demontáž krytých odvodňovacích zařízení svodné šachty</t>
  </si>
  <si>
    <t>m</t>
  </si>
  <si>
    <t>-494803587</t>
  </si>
  <si>
    <t>Demontáž krytých odvodňovacích zařízení svodné šachty. Poznámka: 1. V cenách jsou započteny náklady na demontáž dílů, zához, urovnání a úpravu terénu nebo naložení výzisku na dopravní prostředek. 2. V cenách nejsou obsaženy náklady na dopravu a skládkovné.</t>
  </si>
  <si>
    <t>Poznámka k položce:_x000d_
šachta dl. 1,0 m x 20,0 ks</t>
  </si>
  <si>
    <t>7</t>
  </si>
  <si>
    <t>5914030450</t>
  </si>
  <si>
    <t>Demontáž dílů otevřeného odvodnění trativodní výusti z monolitického betonu</t>
  </si>
  <si>
    <t>255997299</t>
  </si>
  <si>
    <t>Demontáž dílů otevřeného odvodnění trativodní výusti z monolitického betonu. Poznámka: 1. V cenách jsou započteny náklady na demontáž dílů, zához, urovnání a úpravu terénu nebo naložení výzisku na dopravní prostředek. 2. V cenách nejsou obsaženy náklady na dopravu a skládkovné.</t>
  </si>
  <si>
    <t>Poznámka k položce:_x000d_
 - km 23,693 (vlevo)_x000d_
 - km 24,170 (vlevo)_x000d_
 - km 23,693 (vpravo)_x000d_
 - km 24,160 (vpravo)</t>
  </si>
  <si>
    <t>12</t>
  </si>
  <si>
    <t>5912060020</t>
  </si>
  <si>
    <t>Demontáž zajišťovací značky samostatné hřeb</t>
  </si>
  <si>
    <t>kus</t>
  </si>
  <si>
    <t>570639475</t>
  </si>
  <si>
    <t>Demontáž zajišťovací značky samostatné hřeb. Poznámka: 1. V cenách jsou započteny náklady na demontáž součástí značky, úpravu a urovnání terénu.</t>
  </si>
  <si>
    <t>Poznámka k položce:_x000d_
Značka=kus</t>
  </si>
  <si>
    <t>10</t>
  </si>
  <si>
    <t>9909000100</t>
  </si>
  <si>
    <t>Poplatek za uložení suti nebo hmot na oficiální skládku</t>
  </si>
  <si>
    <t>t</t>
  </si>
  <si>
    <t>512</t>
  </si>
  <si>
    <t>-508498287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</si>
  <si>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</si>
  <si>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"čištění příkopu - nezpevněný" 17,280*1,8</t>
  </si>
  <si>
    <t>"čištění příkopu - zpevněný" 59,360*1,8</t>
  </si>
  <si>
    <t>"50% z hloubení rýh" (623,040/2)*1,8</t>
  </si>
  <si>
    <t>"skluz km 23,820 vpravo" 35,0*1,8</t>
  </si>
  <si>
    <t>11</t>
  </si>
  <si>
    <t>9909000500</t>
  </si>
  <si>
    <t>Poplatek uložení odpadu betonových prefabrikátů</t>
  </si>
  <si>
    <t>-253228158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</si>
  <si>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</si>
  <si>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položce:_x000d_
stáv. betonové trubky_x000d_
vlevo - dl. 477,0 m → 66,780 t_x000d_
vpravo - dl. 467,0 m → 65,380 t_x000d_
šachty _x000d_
vlevo - 9 ks → 9,0 t_x000d_
vpravo - 9 ks → 9,0 t_x000d_
zajišťovací značky - 10 ks → 0,5 t_x000d_
stáv. monolitická čela - 4 ks → 19,200 t</t>
  </si>
  <si>
    <t>8</t>
  </si>
  <si>
    <t>5914055010</t>
  </si>
  <si>
    <t>Zřízení krytých odvodňovacích zařízení potrubí trativodu</t>
  </si>
  <si>
    <t>1192379546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</si>
  <si>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</si>
  <si>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Poznámka k položce:_x000d_
vlevo - km 23,621 - 24,188 = dl. 567,0 m_x000d_
vpravo - km 23,631 - 24,180 = dl. 549,0 m</t>
  </si>
  <si>
    <t>9</t>
  </si>
  <si>
    <t>5914055020</t>
  </si>
  <si>
    <t>Zřízení krytých odvodňovacích zařízení šachty trativodu</t>
  </si>
  <si>
    <t>-906196831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</si>
  <si>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</si>
  <si>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18</t>
  </si>
  <si>
    <t>5914035470</t>
  </si>
  <si>
    <t>Zřízení otevřených odvodňovacích zařízení trativodní výusť z lomového kamene</t>
  </si>
  <si>
    <t>-839369315</t>
  </si>
  <si>
    <t>Zřízení otevřených odvodňovacích zařízení trativodní výusť z lomového kamene.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</si>
  <si>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Poznámka k položce:_x000d_
 - km 23,621 (vlevo)_x000d_
 - km 24,188 (vlevo)_x000d_
 - km 23,631 (vpravo)_x000d_
 - km 24,180 (vpravo)</t>
  </si>
  <si>
    <t>13</t>
  </si>
  <si>
    <t>5915010010</t>
  </si>
  <si>
    <t>Těžení zeminy nebo horniny železničního spodku I. třídy</t>
  </si>
  <si>
    <t>-855565523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</si>
  <si>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</si>
  <si>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"skluz - km 23,280 - vpravo" 5,0*10,0*0,7</t>
  </si>
  <si>
    <t>14</t>
  </si>
  <si>
    <t>5914035220</t>
  </si>
  <si>
    <t>Zřízení otevřených odvodňovacích zařízení skluzu z lomového kamene</t>
  </si>
  <si>
    <t>-890227263</t>
  </si>
  <si>
    <t>Zřízení otevřených odvodňovacích zařízení skluzu z lomového kamene.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</si>
  <si>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Poznámka k položce:_x000d_
skluz - km 23,820 vpravo - š. 1,5 m, v. 7,0 m</t>
  </si>
  <si>
    <t>5912050120</t>
  </si>
  <si>
    <t>Staničení demontáž hektometrovníku</t>
  </si>
  <si>
    <t>512974498</t>
  </si>
  <si>
    <t>Staničení demontáž hektometrovníku. Poznámka: 1. V cenách jsou započteny náklady na zemní práce a výměnu, demontáž nebo montáž staničení. 2. V cenách nejsou obsaženy náklady na dodávku materiálu.</t>
  </si>
  <si>
    <t>Poznámka k položce:_x000d_
demontáž stáv. hektometrovníků a vrácení zpět_x000d_
 - km 23,7; 23,8; 23,9; 24,0; 24,1_x000d_
Díl=kus</t>
  </si>
  <si>
    <t>16</t>
  </si>
  <si>
    <t>5912050220</t>
  </si>
  <si>
    <t>Staničení montáž hektometrovníku</t>
  </si>
  <si>
    <t>158368444</t>
  </si>
  <si>
    <t>Staničení montáž hektometrovníku. Poznámka: 1. V cenách jsou započteny náklady na zemní práce a výměnu, demontáž nebo montáž staničení. 2. V cenách nejsou obsaženy náklady na dodávku materiálu.</t>
  </si>
  <si>
    <t>17</t>
  </si>
  <si>
    <t>M</t>
  </si>
  <si>
    <t>5955101000</t>
  </si>
  <si>
    <t>Kamenivo drcené štěrk frakce 31,5/63 třídy BI</t>
  </si>
  <si>
    <t>-1953099683</t>
  </si>
  <si>
    <t>22</t>
  </si>
  <si>
    <t>5955101020</t>
  </si>
  <si>
    <t>Kamenivo drcené štěrkodrť frakce 0/32</t>
  </si>
  <si>
    <t>-1139108940</t>
  </si>
  <si>
    <t>19</t>
  </si>
  <si>
    <t>5964103010</t>
  </si>
  <si>
    <t>Drenážní plastové díly trubka celoperforovaná DN 200 mm</t>
  </si>
  <si>
    <t>-349325335</t>
  </si>
  <si>
    <t>20</t>
  </si>
  <si>
    <t>5964103120</t>
  </si>
  <si>
    <t xml:space="preserve">Drenážní plastové díly šachta průchozí DN 400/250  1 vtok/1 odtok DN 250 mm</t>
  </si>
  <si>
    <t>-1779360338</t>
  </si>
  <si>
    <t>5964103135</t>
  </si>
  <si>
    <t>Drenážní plastové díly krytka šachty plastová D 400</t>
  </si>
  <si>
    <t>1345413908</t>
  </si>
  <si>
    <t>23</t>
  </si>
  <si>
    <t>5955101045</t>
  </si>
  <si>
    <t>Lomový kámen tříděný pro rovnaniny</t>
  </si>
  <si>
    <t>-563681931</t>
  </si>
  <si>
    <t>24</t>
  </si>
  <si>
    <t>5964161010</t>
  </si>
  <si>
    <t>Beton lehce zhutnitelný C 20/25;X0 F5 2 285 2 765</t>
  </si>
  <si>
    <t>1794510122</t>
  </si>
  <si>
    <t>A.2 - Sanace skalního zářezu km 23,800 - 24,100</t>
  </si>
  <si>
    <t>Soupis:</t>
  </si>
  <si>
    <t>A.2.1 - Likvidace zemního materiálu (Sborník SŽDC 2019)</t>
  </si>
  <si>
    <t>5914095010</t>
  </si>
  <si>
    <t>Čištění skalních svahů v ochranném pásmu dráhy od vegetace a porostů</t>
  </si>
  <si>
    <t>m2</t>
  </si>
  <si>
    <t>-381176129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</si>
  <si>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</si>
  <si>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Poznámka k položce:_x000d_
vč. štěpkování</t>
  </si>
  <si>
    <t>966026329</t>
  </si>
  <si>
    <t>A.2.2 - Ochrana skalního zářezu (URS Praha)</t>
  </si>
  <si>
    <t>155211122</t>
  </si>
  <si>
    <t>Očištění skalních ploch ručními nástroji (motykami, páčidly) horolezeckou technikou</t>
  </si>
  <si>
    <t>CS ÚRS 2018 02</t>
  </si>
  <si>
    <t>1839006205</t>
  </si>
  <si>
    <t>Očištění skalních ploch horolezeckou technikou očištění ručními nástroji motykami, páčidly</t>
  </si>
  <si>
    <t>Poznámka k položce:_x000d_
skalní stěna = cca 6000,0 m2 při tl. do 10 cm</t>
  </si>
  <si>
    <t>155211311</t>
  </si>
  <si>
    <t>Odtěžení nestabilních hornin ze skalních stěn horolezeckou technikou sbíječkou</t>
  </si>
  <si>
    <t>-1646868299</t>
  </si>
  <si>
    <t>Odtěžení nestabilních hornin ze skalních stěn horolezecku technikou s přehozením na vzdálenost do 3 m nebo s naložením na dopravní prostředek s použitím pneumatického nářadí</t>
  </si>
  <si>
    <t>224111116</t>
  </si>
  <si>
    <t>Vrty maloprofilové D do 56 mm úklon do 45° hl do 25 m hor. V a VI</t>
  </si>
  <si>
    <t>1404637004</t>
  </si>
  <si>
    <t>Maloprofilové vrty průběžným sacím vrtáním průměru do 56 mm do úklonu 45° v hl 0 až 25 m v hornině tř. V a VI</t>
  </si>
  <si>
    <t>155213113</t>
  </si>
  <si>
    <t>Trn z oceli pro sítě bez oka D 32 mm l 3 m zainjektovaný cementovou maltou prováděný horolezecky</t>
  </si>
  <si>
    <t>-816827703</t>
  </si>
  <si>
    <t>Trny z oceli prováděné horolezeckou technikou bez oka z celozávitové oceli pro uchycení sítí zainjektované cementovou maltou délky do 3 m, průměru přes 26 do 32 mm</t>
  </si>
  <si>
    <t>Poznámka k položce:_x000d_
horizont - instalace kotev vč. podložky a matice → 32 mm, dl. 2,5 m - 585 ks</t>
  </si>
  <si>
    <t>5</t>
  </si>
  <si>
    <t>155213112</t>
  </si>
  <si>
    <t>Trn z oceli pro sítě bez oka D 26 mm l 3 m zainjektovaný cementovou maltou prováděný horolezecky</t>
  </si>
  <si>
    <t>201992901</t>
  </si>
  <si>
    <t>Trny z oceli prováděné horolezeckou technikou bez oka z celozávitové oceli pro uchycení sítí zainjektované cementovou maltou délky do 3 m, průměru přes 20 do 26 mm</t>
  </si>
  <si>
    <t>Poznámka k položce:_x000d_
stěna - instalace kotev vč. podložky a matice → 22,0 mm, dl. 2,0 m - 650 ks_x000d_
větší bloky - instalace kotev vč. podložky a matice → 25,0 mm; dl. 3,0 m - 30 ks</t>
  </si>
  <si>
    <t>155214111</t>
  </si>
  <si>
    <t>Montáž ocelové sítě na skalní stěnu prováděná horolezeckou technikou</t>
  </si>
  <si>
    <t>-1814778282</t>
  </si>
  <si>
    <t>Síťování skalních stěn prováděné horolezeckou technikou montáž pásů ocelové sítě</t>
  </si>
  <si>
    <t xml:space="preserve">Poznámka k položce:_x000d_
instalace záchytné sítě typu PVC </t>
  </si>
  <si>
    <t>31319115.STX</t>
  </si>
  <si>
    <t xml:space="preserve">síť na skálu s okem 6x8 cm s poplastováním  GALFAN AND PLASTIC COATED NETTING 50x3, pr.dr. 2,2</t>
  </si>
  <si>
    <t>-1745124033</t>
  </si>
  <si>
    <t>5516,66666666667*1,2 'Přepočtené koeficientem množství</t>
  </si>
  <si>
    <t>155214112</t>
  </si>
  <si>
    <t>Montáž geomříže na skalní stěnu prováděná horolezeckou technikou</t>
  </si>
  <si>
    <t>-1579369604</t>
  </si>
  <si>
    <t>Síťování skalních stěn prováděné horolezeckou technikou montáž pásů geomříže</t>
  </si>
  <si>
    <t>Poznámka k položce:_x000d_
instalace protierozní rohože</t>
  </si>
  <si>
    <t>69321021</t>
  </si>
  <si>
    <t>geomříž jednoosá HDPE s tahovou pevností 50kN/m</t>
  </si>
  <si>
    <t>1991261756</t>
  </si>
  <si>
    <t>1841,66666666667*1,2 'Přepočtené koeficientem množství</t>
  </si>
  <si>
    <t>155214212</t>
  </si>
  <si>
    <t>Montáž ocelového lana D přes 10 mm pro uchycení sítí prováděná horolezeckou technikou</t>
  </si>
  <si>
    <t>1206857806</t>
  </si>
  <si>
    <t>Síťování skalních stěn prováděné horolezeckou technikou montáž ocelového lana pro uchycení sítě průměru přes 10 mm</t>
  </si>
  <si>
    <t>Poznámka k položce:_x000d_
lano horizontové</t>
  </si>
  <si>
    <t>31452114</t>
  </si>
  <si>
    <t>lano ocelové šestipramenné Pz+PVC 6x19 drátů D 14,0/16,0mm</t>
  </si>
  <si>
    <t>-1069215941</t>
  </si>
  <si>
    <t>1133,33333333333*1,2 'Přepočtené koeficientem množství</t>
  </si>
  <si>
    <t>31452184</t>
  </si>
  <si>
    <t>lanová svorka Pz D 16mm</t>
  </si>
  <si>
    <t>63214691</t>
  </si>
  <si>
    <t>33,3333333333333*1,2 'Přepočtené koeficientem množství</t>
  </si>
  <si>
    <t>31319130</t>
  </si>
  <si>
    <t>kroužky spojovací na sítě pro ochranu skal</t>
  </si>
  <si>
    <t>1893295832</t>
  </si>
  <si>
    <t>39466,6666666667*1,2 'Přepočtené koeficientem množství</t>
  </si>
  <si>
    <t>155211411</t>
  </si>
  <si>
    <t>Doplnění skalní stěny kamenem do aktivované cementové malty prováděné horolezecky</t>
  </si>
  <si>
    <t>1820407919</t>
  </si>
  <si>
    <t>Doplnění skalní stěny kamenem prováděné horolezeckou technikou do aktivované cementové malty</t>
  </si>
  <si>
    <t>Poznámka k položce:_x000d_
provedení plombování skalní stěny a podezdívek</t>
  </si>
  <si>
    <t>A.3 - Přeprava (Sborník SŽDC 2019)</t>
  </si>
  <si>
    <t>9902100100</t>
  </si>
  <si>
    <t xml:space="preserve">Doprava dodávek zhotovitele, dodávek objednatele nebo výzisku mechanizací přes 3,5 t sypanin  do 10 km</t>
  </si>
  <si>
    <t>-816292198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</si>
  <si>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</si>
  <si>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Skládka_x000d_
A.1 - 931,548 t_x000d_
A.2 - 1240,000 t_x000d_
_x000d_
Dodávka kameniva + betonu_x000d_
A.1 - 1241,114 t_x000d_
_x000d_
Měrnou jednotkou je t přepravovaného materiálu.</t>
  </si>
  <si>
    <t>9901000900</t>
  </si>
  <si>
    <t>Doprava dodávek zhotovitele, dodávek objednatele nebo výzisku mechanizací o nosnosti do 3,5 t do 200 km</t>
  </si>
  <si>
    <t>1545212664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</si>
  <si>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</si>
  <si>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Dodávka zařízení k odvodnění - 3 ks _x000d_
Měrnou jednotkou je kus stroje.</t>
  </si>
  <si>
    <t>9903200100</t>
  </si>
  <si>
    <t>Přeprava mechanizace na místo prováděných prací o hmotnosti přes 12 t přes 50 do 100 km</t>
  </si>
  <si>
    <t>989455233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</si>
  <si>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</si>
  <si>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A.4 - VON (Sborník SŽDC 2019)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</si>
  <si>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</si>
  <si>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</si>
  <si>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</si>
  <si>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-1972236285</t>
  </si>
  <si>
    <t>Poznámka k položce:_x000d_
Základna pro výpočet - ZRN_x000d_
- matematicky podělena 100 → součin základna x sazba = vypočtená hodnota v %</t>
  </si>
  <si>
    <t>021211001</t>
  </si>
  <si>
    <t>Průzkumné práce pro opravy Doplňující laboratorní rozbor kontaminace zeminy nebo kol. lože</t>
  </si>
  <si>
    <t>1196321521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</si>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</sst>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27</v>
      </c>
    </row>
    <row r="1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"/>
      <c r="BS11" s="14" t="s">
        <v>27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27</v>
      </c>
    </row>
    <row r="13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27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27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35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37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35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40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41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42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43</v>
      </c>
      <c r="E29" s="43"/>
      <c r="F29" s="29" t="s">
        <v>44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28"/>
    </row>
    <row r="30" s="2" customFormat="1" ht="14.4" customHeight="1">
      <c r="B30" s="42"/>
      <c r="C30" s="43"/>
      <c r="D30" s="43"/>
      <c r="E30" s="43"/>
      <c r="F30" s="29" t="s">
        <v>45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28"/>
    </row>
    <row r="31" hidden="1" s="2" customFormat="1" ht="14.4" customHeight="1">
      <c r="B31" s="42"/>
      <c r="C31" s="43"/>
      <c r="D31" s="43"/>
      <c r="E31" s="43"/>
      <c r="F31" s="29" t="s">
        <v>46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28"/>
    </row>
    <row r="32" hidden="1" s="2" customFormat="1" ht="14.4" customHeight="1">
      <c r="B32" s="42"/>
      <c r="C32" s="43"/>
      <c r="D32" s="43"/>
      <c r="E32" s="43"/>
      <c r="F32" s="29" t="s">
        <v>47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28"/>
    </row>
    <row r="33" hidden="1" s="2" customFormat="1" ht="14.4" customHeight="1">
      <c r="B33" s="42"/>
      <c r="C33" s="43"/>
      <c r="D33" s="43"/>
      <c r="E33" s="43"/>
      <c r="F33" s="29" t="s">
        <v>48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28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8"/>
    </row>
    <row r="35" s="1" customFormat="1" ht="25.92" customHeight="1">
      <c r="B35" s="35"/>
      <c r="C35" s="47"/>
      <c r="D35" s="48" t="s">
        <v>49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50</v>
      </c>
      <c r="U35" s="49"/>
      <c r="V35" s="49"/>
      <c r="W35" s="49"/>
      <c r="X35" s="51" t="s">
        <v>51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6.96" customHeight="1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</row>
    <row r="41" s="1" customFormat="1" ht="6.96" customHeight="1"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</row>
    <row r="42" s="1" customFormat="1" ht="24.96" customHeight="1">
      <c r="B42" s="35"/>
      <c r="C42" s="20" t="s">
        <v>52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</row>
    <row r="43" s="1" customFormat="1" ht="6.96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</row>
    <row r="44" s="1" customFormat="1" ht="12" customHeight="1">
      <c r="B44" s="35"/>
      <c r="C44" s="29" t="s">
        <v>13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650180154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40"/>
    </row>
    <row r="45" s="3" customFormat="1" ht="36.96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Zajištění a zasíťování skalních bloků v úseku Hazlov Aš, oprava odvodnění zářezu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</row>
    <row r="47" s="1" customFormat="1" ht="12" customHeight="1">
      <c r="B47" s="35"/>
      <c r="C47" s="29" t="s">
        <v>20</v>
      </c>
      <c r="D47" s="36"/>
      <c r="E47" s="36"/>
      <c r="F47" s="36"/>
      <c r="G47" s="36"/>
      <c r="H47" s="36"/>
      <c r="I47" s="36"/>
      <c r="J47" s="36"/>
      <c r="K47" s="36"/>
      <c r="L47" s="63" t="str">
        <f>IF(K8="","",K8)</f>
        <v>Hazlov - Aš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22</v>
      </c>
      <c r="AJ47" s="36"/>
      <c r="AK47" s="36"/>
      <c r="AL47" s="36"/>
      <c r="AM47" s="64" t="str">
        <f>IF(AN8= "","",AN8)</f>
        <v>13. 5. 2019</v>
      </c>
      <c r="AN47" s="64"/>
      <c r="AO47" s="36"/>
      <c r="AP47" s="36"/>
      <c r="AQ47" s="36"/>
      <c r="AR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</row>
    <row r="49" s="1" customFormat="1" ht="13.65" customHeight="1">
      <c r="B49" s="35"/>
      <c r="C49" s="29" t="s">
        <v>24</v>
      </c>
      <c r="D49" s="36"/>
      <c r="E49" s="36"/>
      <c r="F49" s="36"/>
      <c r="G49" s="36"/>
      <c r="H49" s="36"/>
      <c r="I49" s="36"/>
      <c r="J49" s="36"/>
      <c r="K49" s="36"/>
      <c r="L49" s="36" t="str">
        <f>IF(E11= "","",E11)</f>
        <v>SŽDC, s.o.; OŘ UNL - ST K. Vary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65" t="str">
        <f>IF(E17="","",E17)</f>
        <v xml:space="preserve"> </v>
      </c>
      <c r="AN49" s="36"/>
      <c r="AO49" s="36"/>
      <c r="AP49" s="36"/>
      <c r="AQ49" s="36"/>
      <c r="AR49" s="40"/>
      <c r="AS49" s="66" t="s">
        <v>53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</row>
    <row r="50" s="1" customFormat="1" ht="13.65" customHeight="1"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36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36</v>
      </c>
      <c r="AJ50" s="36"/>
      <c r="AK50" s="36"/>
      <c r="AL50" s="36"/>
      <c r="AM50" s="65" t="str">
        <f>IF(E20="","",E20)</f>
        <v>Monika Roztočilová</v>
      </c>
      <c r="AN50" s="36"/>
      <c r="AO50" s="36"/>
      <c r="AP50" s="36"/>
      <c r="AQ50" s="36"/>
      <c r="AR50" s="40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</row>
    <row r="5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</row>
    <row r="52" s="1" customFormat="1" ht="29.28" customHeight="1">
      <c r="B52" s="35"/>
      <c r="C52" s="78" t="s">
        <v>54</v>
      </c>
      <c r="D52" s="79"/>
      <c r="E52" s="79"/>
      <c r="F52" s="79"/>
      <c r="G52" s="79"/>
      <c r="H52" s="80"/>
      <c r="I52" s="81" t="s">
        <v>55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56</v>
      </c>
      <c r="AH52" s="79"/>
      <c r="AI52" s="79"/>
      <c r="AJ52" s="79"/>
      <c r="AK52" s="79"/>
      <c r="AL52" s="79"/>
      <c r="AM52" s="79"/>
      <c r="AN52" s="81" t="s">
        <v>57</v>
      </c>
      <c r="AO52" s="79"/>
      <c r="AP52" s="83"/>
      <c r="AQ52" s="84" t="s">
        <v>58</v>
      </c>
      <c r="AR52" s="40"/>
      <c r="AS52" s="85" t="s">
        <v>59</v>
      </c>
      <c r="AT52" s="86" t="s">
        <v>60</v>
      </c>
      <c r="AU52" s="86" t="s">
        <v>61</v>
      </c>
      <c r="AV52" s="86" t="s">
        <v>62</v>
      </c>
      <c r="AW52" s="86" t="s">
        <v>63</v>
      </c>
      <c r="AX52" s="86" t="s">
        <v>64</v>
      </c>
      <c r="AY52" s="86" t="s">
        <v>65</v>
      </c>
      <c r="AZ52" s="86" t="s">
        <v>66</v>
      </c>
      <c r="BA52" s="86" t="s">
        <v>67</v>
      </c>
      <c r="BB52" s="86" t="s">
        <v>68</v>
      </c>
      <c r="BC52" s="86" t="s">
        <v>69</v>
      </c>
      <c r="BD52" s="87" t="s">
        <v>70</v>
      </c>
    </row>
    <row r="53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</row>
    <row r="54" s="4" customFormat="1" ht="32.4" customHeight="1">
      <c r="B54" s="91"/>
      <c r="C54" s="92" t="s">
        <v>71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ROUND(AG55+AG56+AG59+AG60,2)</f>
        <v>0</v>
      </c>
      <c r="AH54" s="94"/>
      <c r="AI54" s="94"/>
      <c r="AJ54" s="94"/>
      <c r="AK54" s="94"/>
      <c r="AL54" s="94"/>
      <c r="AM54" s="94"/>
      <c r="AN54" s="95">
        <f>SUM(AG54,AT54)</f>
        <v>0</v>
      </c>
      <c r="AO54" s="95"/>
      <c r="AP54" s="95"/>
      <c r="AQ54" s="96" t="s">
        <v>1</v>
      </c>
      <c r="AR54" s="97"/>
      <c r="AS54" s="98">
        <f>ROUND(AS55+AS56+AS59+AS60,2)</f>
        <v>0</v>
      </c>
      <c r="AT54" s="99">
        <f>ROUND(SUM(AV54:AW54),2)</f>
        <v>0</v>
      </c>
      <c r="AU54" s="100">
        <f>ROUND(AU55+AU56+AU59+AU60,5)</f>
        <v>0</v>
      </c>
      <c r="AV54" s="99">
        <f>ROUND(AZ54*L29,2)</f>
        <v>0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ROUND(AZ55+AZ56+AZ59+AZ60,2)</f>
        <v>0</v>
      </c>
      <c r="BA54" s="99">
        <f>ROUND(BA55+BA56+BA59+BA60,2)</f>
        <v>0</v>
      </c>
      <c r="BB54" s="99">
        <f>ROUND(BB55+BB56+BB59+BB60,2)</f>
        <v>0</v>
      </c>
      <c r="BC54" s="99">
        <f>ROUND(BC55+BC56+BC59+BC60,2)</f>
        <v>0</v>
      </c>
      <c r="BD54" s="101">
        <f>ROUND(BD55+BD56+BD59+BD60,2)</f>
        <v>0</v>
      </c>
      <c r="BS54" s="102" t="s">
        <v>72</v>
      </c>
      <c r="BT54" s="102" t="s">
        <v>73</v>
      </c>
      <c r="BU54" s="103" t="s">
        <v>74</v>
      </c>
      <c r="BV54" s="102" t="s">
        <v>75</v>
      </c>
      <c r="BW54" s="102" t="s">
        <v>5</v>
      </c>
      <c r="BX54" s="102" t="s">
        <v>76</v>
      </c>
      <c r="CL54" s="102" t="s">
        <v>1</v>
      </c>
    </row>
    <row r="55" s="5" customFormat="1" ht="16.5" customHeight="1">
      <c r="A55" s="104" t="s">
        <v>77</v>
      </c>
      <c r="B55" s="105"/>
      <c r="C55" s="106"/>
      <c r="D55" s="107" t="s">
        <v>78</v>
      </c>
      <c r="E55" s="107"/>
      <c r="F55" s="107"/>
      <c r="G55" s="107"/>
      <c r="H55" s="107"/>
      <c r="I55" s="108"/>
      <c r="J55" s="107" t="s">
        <v>79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'A.1 - Oprava odvodnění (S...'!J30</f>
        <v>0</v>
      </c>
      <c r="AH55" s="108"/>
      <c r="AI55" s="108"/>
      <c r="AJ55" s="108"/>
      <c r="AK55" s="108"/>
      <c r="AL55" s="108"/>
      <c r="AM55" s="108"/>
      <c r="AN55" s="109">
        <f>SUM(AG55,AT55)</f>
        <v>0</v>
      </c>
      <c r="AO55" s="108"/>
      <c r="AP55" s="108"/>
      <c r="AQ55" s="110" t="s">
        <v>80</v>
      </c>
      <c r="AR55" s="111"/>
      <c r="AS55" s="112">
        <v>0</v>
      </c>
      <c r="AT55" s="113">
        <f>ROUND(SUM(AV55:AW55),2)</f>
        <v>0</v>
      </c>
      <c r="AU55" s="114">
        <f>'A.1 - Oprava odvodnění (S...'!P79</f>
        <v>0</v>
      </c>
      <c r="AV55" s="113">
        <f>'A.1 - Oprava odvodnění (S...'!J33</f>
        <v>0</v>
      </c>
      <c r="AW55" s="113">
        <f>'A.1 - Oprava odvodnění (S...'!J34</f>
        <v>0</v>
      </c>
      <c r="AX55" s="113">
        <f>'A.1 - Oprava odvodnění (S...'!J35</f>
        <v>0</v>
      </c>
      <c r="AY55" s="113">
        <f>'A.1 - Oprava odvodnění (S...'!J36</f>
        <v>0</v>
      </c>
      <c r="AZ55" s="113">
        <f>'A.1 - Oprava odvodnění (S...'!F33</f>
        <v>0</v>
      </c>
      <c r="BA55" s="113">
        <f>'A.1 - Oprava odvodnění (S...'!F34</f>
        <v>0</v>
      </c>
      <c r="BB55" s="113">
        <f>'A.1 - Oprava odvodnění (S...'!F35</f>
        <v>0</v>
      </c>
      <c r="BC55" s="113">
        <f>'A.1 - Oprava odvodnění (S...'!F36</f>
        <v>0</v>
      </c>
      <c r="BD55" s="115">
        <f>'A.1 - Oprava odvodnění (S...'!F37</f>
        <v>0</v>
      </c>
      <c r="BT55" s="116" t="s">
        <v>81</v>
      </c>
      <c r="BV55" s="116" t="s">
        <v>75</v>
      </c>
      <c r="BW55" s="116" t="s">
        <v>82</v>
      </c>
      <c r="BX55" s="116" t="s">
        <v>5</v>
      </c>
      <c r="CL55" s="116" t="s">
        <v>1</v>
      </c>
      <c r="CM55" s="116" t="s">
        <v>83</v>
      </c>
    </row>
    <row r="56" s="5" customFormat="1" ht="27" customHeight="1">
      <c r="B56" s="105"/>
      <c r="C56" s="106"/>
      <c r="D56" s="107" t="s">
        <v>84</v>
      </c>
      <c r="E56" s="107"/>
      <c r="F56" s="107"/>
      <c r="G56" s="107"/>
      <c r="H56" s="107"/>
      <c r="I56" s="108"/>
      <c r="J56" s="107" t="s">
        <v>85</v>
      </c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17">
        <f>ROUND(SUM(AG57:AG58),2)</f>
        <v>0</v>
      </c>
      <c r="AH56" s="108"/>
      <c r="AI56" s="108"/>
      <c r="AJ56" s="108"/>
      <c r="AK56" s="108"/>
      <c r="AL56" s="108"/>
      <c r="AM56" s="108"/>
      <c r="AN56" s="109">
        <f>SUM(AG56,AT56)</f>
        <v>0</v>
      </c>
      <c r="AO56" s="108"/>
      <c r="AP56" s="108"/>
      <c r="AQ56" s="110" t="s">
        <v>80</v>
      </c>
      <c r="AR56" s="111"/>
      <c r="AS56" s="112">
        <f>ROUND(SUM(AS57:AS58),2)</f>
        <v>0</v>
      </c>
      <c r="AT56" s="113">
        <f>ROUND(SUM(AV56:AW56),2)</f>
        <v>0</v>
      </c>
      <c r="AU56" s="114">
        <f>ROUND(SUM(AU57:AU58),5)</f>
        <v>0</v>
      </c>
      <c r="AV56" s="113">
        <f>ROUND(AZ56*L29,2)</f>
        <v>0</v>
      </c>
      <c r="AW56" s="113">
        <f>ROUND(BA56*L30,2)</f>
        <v>0</v>
      </c>
      <c r="AX56" s="113">
        <f>ROUND(BB56*L29,2)</f>
        <v>0</v>
      </c>
      <c r="AY56" s="113">
        <f>ROUND(BC56*L30,2)</f>
        <v>0</v>
      </c>
      <c r="AZ56" s="113">
        <f>ROUND(SUM(AZ57:AZ58),2)</f>
        <v>0</v>
      </c>
      <c r="BA56" s="113">
        <f>ROUND(SUM(BA57:BA58),2)</f>
        <v>0</v>
      </c>
      <c r="BB56" s="113">
        <f>ROUND(SUM(BB57:BB58),2)</f>
        <v>0</v>
      </c>
      <c r="BC56" s="113">
        <f>ROUND(SUM(BC57:BC58),2)</f>
        <v>0</v>
      </c>
      <c r="BD56" s="115">
        <f>ROUND(SUM(BD57:BD58),2)</f>
        <v>0</v>
      </c>
      <c r="BS56" s="116" t="s">
        <v>72</v>
      </c>
      <c r="BT56" s="116" t="s">
        <v>81</v>
      </c>
      <c r="BU56" s="116" t="s">
        <v>74</v>
      </c>
      <c r="BV56" s="116" t="s">
        <v>75</v>
      </c>
      <c r="BW56" s="116" t="s">
        <v>86</v>
      </c>
      <c r="BX56" s="116" t="s">
        <v>5</v>
      </c>
      <c r="CL56" s="116" t="s">
        <v>1</v>
      </c>
      <c r="CM56" s="116" t="s">
        <v>83</v>
      </c>
    </row>
    <row r="57" s="6" customFormat="1" ht="25.5" customHeight="1">
      <c r="A57" s="104" t="s">
        <v>77</v>
      </c>
      <c r="B57" s="118"/>
      <c r="C57" s="119"/>
      <c r="D57" s="119"/>
      <c r="E57" s="120" t="s">
        <v>87</v>
      </c>
      <c r="F57" s="120"/>
      <c r="G57" s="120"/>
      <c r="H57" s="120"/>
      <c r="I57" s="120"/>
      <c r="J57" s="119"/>
      <c r="K57" s="120" t="s">
        <v>88</v>
      </c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1">
        <f>'A.2.1 - Likvidace zemního...'!J32</f>
        <v>0</v>
      </c>
      <c r="AH57" s="119"/>
      <c r="AI57" s="119"/>
      <c r="AJ57" s="119"/>
      <c r="AK57" s="119"/>
      <c r="AL57" s="119"/>
      <c r="AM57" s="119"/>
      <c r="AN57" s="121">
        <f>SUM(AG57,AT57)</f>
        <v>0</v>
      </c>
      <c r="AO57" s="119"/>
      <c r="AP57" s="119"/>
      <c r="AQ57" s="122" t="s">
        <v>89</v>
      </c>
      <c r="AR57" s="123"/>
      <c r="AS57" s="124">
        <v>0</v>
      </c>
      <c r="AT57" s="125">
        <f>ROUND(SUM(AV57:AW57),2)</f>
        <v>0</v>
      </c>
      <c r="AU57" s="126">
        <f>'A.2.1 - Likvidace zemního...'!P85</f>
        <v>0</v>
      </c>
      <c r="AV57" s="125">
        <f>'A.2.1 - Likvidace zemního...'!J35</f>
        <v>0</v>
      </c>
      <c r="AW57" s="125">
        <f>'A.2.1 - Likvidace zemního...'!J36</f>
        <v>0</v>
      </c>
      <c r="AX57" s="125">
        <f>'A.2.1 - Likvidace zemního...'!J37</f>
        <v>0</v>
      </c>
      <c r="AY57" s="125">
        <f>'A.2.1 - Likvidace zemního...'!J38</f>
        <v>0</v>
      </c>
      <c r="AZ57" s="125">
        <f>'A.2.1 - Likvidace zemního...'!F35</f>
        <v>0</v>
      </c>
      <c r="BA57" s="125">
        <f>'A.2.1 - Likvidace zemního...'!F36</f>
        <v>0</v>
      </c>
      <c r="BB57" s="125">
        <f>'A.2.1 - Likvidace zemního...'!F37</f>
        <v>0</v>
      </c>
      <c r="BC57" s="125">
        <f>'A.2.1 - Likvidace zemního...'!F38</f>
        <v>0</v>
      </c>
      <c r="BD57" s="127">
        <f>'A.2.1 - Likvidace zemního...'!F39</f>
        <v>0</v>
      </c>
      <c r="BT57" s="128" t="s">
        <v>83</v>
      </c>
      <c r="BV57" s="128" t="s">
        <v>75</v>
      </c>
      <c r="BW57" s="128" t="s">
        <v>90</v>
      </c>
      <c r="BX57" s="128" t="s">
        <v>86</v>
      </c>
      <c r="CL57" s="128" t="s">
        <v>1</v>
      </c>
    </row>
    <row r="58" s="6" customFormat="1" ht="16.5" customHeight="1">
      <c r="A58" s="104" t="s">
        <v>77</v>
      </c>
      <c r="B58" s="118"/>
      <c r="C58" s="119"/>
      <c r="D58" s="119"/>
      <c r="E58" s="120" t="s">
        <v>91</v>
      </c>
      <c r="F58" s="120"/>
      <c r="G58" s="120"/>
      <c r="H58" s="120"/>
      <c r="I58" s="120"/>
      <c r="J58" s="119"/>
      <c r="K58" s="120" t="s">
        <v>92</v>
      </c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1">
        <f>'A.2.2 - Ochrana skalního ...'!J32</f>
        <v>0</v>
      </c>
      <c r="AH58" s="119"/>
      <c r="AI58" s="119"/>
      <c r="AJ58" s="119"/>
      <c r="AK58" s="119"/>
      <c r="AL58" s="119"/>
      <c r="AM58" s="119"/>
      <c r="AN58" s="121">
        <f>SUM(AG58,AT58)</f>
        <v>0</v>
      </c>
      <c r="AO58" s="119"/>
      <c r="AP58" s="119"/>
      <c r="AQ58" s="122" t="s">
        <v>89</v>
      </c>
      <c r="AR58" s="123"/>
      <c r="AS58" s="124">
        <v>0</v>
      </c>
      <c r="AT58" s="125">
        <f>ROUND(SUM(AV58:AW58),2)</f>
        <v>0</v>
      </c>
      <c r="AU58" s="126">
        <f>'A.2.2 - Ochrana skalního ...'!P85</f>
        <v>0</v>
      </c>
      <c r="AV58" s="125">
        <f>'A.2.2 - Ochrana skalního ...'!J35</f>
        <v>0</v>
      </c>
      <c r="AW58" s="125">
        <f>'A.2.2 - Ochrana skalního ...'!J36</f>
        <v>0</v>
      </c>
      <c r="AX58" s="125">
        <f>'A.2.2 - Ochrana skalního ...'!J37</f>
        <v>0</v>
      </c>
      <c r="AY58" s="125">
        <f>'A.2.2 - Ochrana skalního ...'!J38</f>
        <v>0</v>
      </c>
      <c r="AZ58" s="125">
        <f>'A.2.2 - Ochrana skalního ...'!F35</f>
        <v>0</v>
      </c>
      <c r="BA58" s="125">
        <f>'A.2.2 - Ochrana skalního ...'!F36</f>
        <v>0</v>
      </c>
      <c r="BB58" s="125">
        <f>'A.2.2 - Ochrana skalního ...'!F37</f>
        <v>0</v>
      </c>
      <c r="BC58" s="125">
        <f>'A.2.2 - Ochrana skalního ...'!F38</f>
        <v>0</v>
      </c>
      <c r="BD58" s="127">
        <f>'A.2.2 - Ochrana skalního ...'!F39</f>
        <v>0</v>
      </c>
      <c r="BT58" s="128" t="s">
        <v>83</v>
      </c>
      <c r="BV58" s="128" t="s">
        <v>75</v>
      </c>
      <c r="BW58" s="128" t="s">
        <v>93</v>
      </c>
      <c r="BX58" s="128" t="s">
        <v>86</v>
      </c>
      <c r="CL58" s="128" t="s">
        <v>1</v>
      </c>
    </row>
    <row r="59" s="5" customFormat="1" ht="16.5" customHeight="1">
      <c r="A59" s="104" t="s">
        <v>77</v>
      </c>
      <c r="B59" s="105"/>
      <c r="C59" s="106"/>
      <c r="D59" s="107" t="s">
        <v>94</v>
      </c>
      <c r="E59" s="107"/>
      <c r="F59" s="107"/>
      <c r="G59" s="107"/>
      <c r="H59" s="107"/>
      <c r="I59" s="108"/>
      <c r="J59" s="107" t="s">
        <v>95</v>
      </c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9">
        <f>'A.3 - Přeprava (Sborník S...'!J30</f>
        <v>0</v>
      </c>
      <c r="AH59" s="108"/>
      <c r="AI59" s="108"/>
      <c r="AJ59" s="108"/>
      <c r="AK59" s="108"/>
      <c r="AL59" s="108"/>
      <c r="AM59" s="108"/>
      <c r="AN59" s="109">
        <f>SUM(AG59,AT59)</f>
        <v>0</v>
      </c>
      <c r="AO59" s="108"/>
      <c r="AP59" s="108"/>
      <c r="AQ59" s="110" t="s">
        <v>80</v>
      </c>
      <c r="AR59" s="111"/>
      <c r="AS59" s="112">
        <v>0</v>
      </c>
      <c r="AT59" s="113">
        <f>ROUND(SUM(AV59:AW59),2)</f>
        <v>0</v>
      </c>
      <c r="AU59" s="114">
        <f>'A.3 - Přeprava (Sborník S...'!P79</f>
        <v>0</v>
      </c>
      <c r="AV59" s="113">
        <f>'A.3 - Přeprava (Sborník S...'!J33</f>
        <v>0</v>
      </c>
      <c r="AW59" s="113">
        <f>'A.3 - Přeprava (Sborník S...'!J34</f>
        <v>0</v>
      </c>
      <c r="AX59" s="113">
        <f>'A.3 - Přeprava (Sborník S...'!J35</f>
        <v>0</v>
      </c>
      <c r="AY59" s="113">
        <f>'A.3 - Přeprava (Sborník S...'!J36</f>
        <v>0</v>
      </c>
      <c r="AZ59" s="113">
        <f>'A.3 - Přeprava (Sborník S...'!F33</f>
        <v>0</v>
      </c>
      <c r="BA59" s="113">
        <f>'A.3 - Přeprava (Sborník S...'!F34</f>
        <v>0</v>
      </c>
      <c r="BB59" s="113">
        <f>'A.3 - Přeprava (Sborník S...'!F35</f>
        <v>0</v>
      </c>
      <c r="BC59" s="113">
        <f>'A.3 - Přeprava (Sborník S...'!F36</f>
        <v>0</v>
      </c>
      <c r="BD59" s="115">
        <f>'A.3 - Přeprava (Sborník S...'!F37</f>
        <v>0</v>
      </c>
      <c r="BT59" s="116" t="s">
        <v>81</v>
      </c>
      <c r="BV59" s="116" t="s">
        <v>75</v>
      </c>
      <c r="BW59" s="116" t="s">
        <v>96</v>
      </c>
      <c r="BX59" s="116" t="s">
        <v>5</v>
      </c>
      <c r="CL59" s="116" t="s">
        <v>1</v>
      </c>
      <c r="CM59" s="116" t="s">
        <v>83</v>
      </c>
    </row>
    <row r="60" s="5" customFormat="1" ht="16.5" customHeight="1">
      <c r="A60" s="104" t="s">
        <v>77</v>
      </c>
      <c r="B60" s="105"/>
      <c r="C60" s="106"/>
      <c r="D60" s="107" t="s">
        <v>97</v>
      </c>
      <c r="E60" s="107"/>
      <c r="F60" s="107"/>
      <c r="G60" s="107"/>
      <c r="H60" s="107"/>
      <c r="I60" s="108"/>
      <c r="J60" s="107" t="s">
        <v>98</v>
      </c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9">
        <f>'A.4 - VON (Sborník SŽDC 2...'!J30</f>
        <v>0</v>
      </c>
      <c r="AH60" s="108"/>
      <c r="AI60" s="108"/>
      <c r="AJ60" s="108"/>
      <c r="AK60" s="108"/>
      <c r="AL60" s="108"/>
      <c r="AM60" s="108"/>
      <c r="AN60" s="109">
        <f>SUM(AG60,AT60)</f>
        <v>0</v>
      </c>
      <c r="AO60" s="108"/>
      <c r="AP60" s="108"/>
      <c r="AQ60" s="110" t="s">
        <v>80</v>
      </c>
      <c r="AR60" s="111"/>
      <c r="AS60" s="129">
        <v>0</v>
      </c>
      <c r="AT60" s="130">
        <f>ROUND(SUM(AV60:AW60),2)</f>
        <v>0</v>
      </c>
      <c r="AU60" s="131">
        <f>'A.4 - VON (Sborník SŽDC 2...'!P79</f>
        <v>0</v>
      </c>
      <c r="AV60" s="130">
        <f>'A.4 - VON (Sborník SŽDC 2...'!J33</f>
        <v>0</v>
      </c>
      <c r="AW60" s="130">
        <f>'A.4 - VON (Sborník SŽDC 2...'!J34</f>
        <v>0</v>
      </c>
      <c r="AX60" s="130">
        <f>'A.4 - VON (Sborník SŽDC 2...'!J35</f>
        <v>0</v>
      </c>
      <c r="AY60" s="130">
        <f>'A.4 - VON (Sborník SŽDC 2...'!J36</f>
        <v>0</v>
      </c>
      <c r="AZ60" s="130">
        <f>'A.4 - VON (Sborník SŽDC 2...'!F33</f>
        <v>0</v>
      </c>
      <c r="BA60" s="130">
        <f>'A.4 - VON (Sborník SŽDC 2...'!F34</f>
        <v>0</v>
      </c>
      <c r="BB60" s="130">
        <f>'A.4 - VON (Sborník SŽDC 2...'!F35</f>
        <v>0</v>
      </c>
      <c r="BC60" s="130">
        <f>'A.4 - VON (Sborník SŽDC 2...'!F36</f>
        <v>0</v>
      </c>
      <c r="BD60" s="132">
        <f>'A.4 - VON (Sborník SŽDC 2...'!F37</f>
        <v>0</v>
      </c>
      <c r="BT60" s="116" t="s">
        <v>81</v>
      </c>
      <c r="BV60" s="116" t="s">
        <v>75</v>
      </c>
      <c r="BW60" s="116" t="s">
        <v>99</v>
      </c>
      <c r="BX60" s="116" t="s">
        <v>5</v>
      </c>
      <c r="CL60" s="116" t="s">
        <v>1</v>
      </c>
      <c r="CM60" s="116" t="s">
        <v>83</v>
      </c>
    </row>
    <row r="61" s="1" customFormat="1" ht="30" customHeight="1"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40"/>
    </row>
    <row r="62" s="1" customFormat="1" ht="6.96" customHeight="1">
      <c r="B62" s="54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40"/>
    </row>
  </sheetData>
  <sheetProtection sheet="1" formatColumns="0" formatRows="0" objects="1" scenarios="1" spinCount="100000" saltValue="X9hCdtgzy/4Q9dFNCn32G5VmtoQGfKYY9CwJNoGiRo1+T6gQEoaDA0TpynRg4pIH/smxve/48BlP6ZdV/DKYdw==" hashValue="A8DfxDL+Pj/GWKcRxnOGwzDP/6cId9rPcdNNcZ8YNBQV9R5qZUQZGDbvz8TJQmk3oeujBLBMihhfcka5De2XnQ==" algorithmName="SHA-512" password="CC35"/>
  <mergeCells count="6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C52:G52"/>
    <mergeCell ref="I52:AF52"/>
    <mergeCell ref="D55:H55"/>
    <mergeCell ref="J55:AF55"/>
    <mergeCell ref="D56:H56"/>
    <mergeCell ref="J56:AF56"/>
    <mergeCell ref="E57:I57"/>
    <mergeCell ref="K57:AF57"/>
    <mergeCell ref="E58:I58"/>
    <mergeCell ref="K58:AF58"/>
    <mergeCell ref="D59:H59"/>
    <mergeCell ref="J59:AF59"/>
    <mergeCell ref="D60:H60"/>
    <mergeCell ref="J60:AF60"/>
  </mergeCells>
  <hyperlinks>
    <hyperlink ref="A55" location="'A.1 - Oprava odvodnění (S...'!C2" display="/"/>
    <hyperlink ref="A57" location="'A.2.1 - Likvidace zemního...'!C2" display="/"/>
    <hyperlink ref="A58" location="'A.2.2 - Ochrana skalního ...'!C2" display="/"/>
    <hyperlink ref="A59" location="'A.3 - Přeprava (Sborník S...'!C2" display="/"/>
    <hyperlink ref="A60" location="'A.4 - VON (Sborník SŽDC 2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82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ht="24.96" customHeight="1">
      <c r="B4" s="17"/>
      <c r="D4" s="137" t="s">
        <v>100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8" t="s">
        <v>16</v>
      </c>
      <c r="L6" s="17"/>
    </row>
    <row r="7" ht="16.5" customHeight="1">
      <c r="B7" s="17"/>
      <c r="E7" s="139" t="str">
        <f>'Rekapitulace stavby'!K6</f>
        <v>Zajištění a zasíťování skalních bloků v úseku Hazlov Aš, oprava odvodnění zářezu</v>
      </c>
      <c r="F7" s="138"/>
      <c r="G7" s="138"/>
      <c r="H7" s="138"/>
      <c r="L7" s="17"/>
    </row>
    <row r="8" s="1" customFormat="1" ht="12" customHeight="1">
      <c r="B8" s="40"/>
      <c r="D8" s="138" t="s">
        <v>101</v>
      </c>
      <c r="I8" s="140"/>
      <c r="L8" s="40"/>
    </row>
    <row r="9" s="1" customFormat="1" ht="36.96" customHeight="1">
      <c r="B9" s="40"/>
      <c r="E9" s="141" t="s">
        <v>102</v>
      </c>
      <c r="F9" s="1"/>
      <c r="G9" s="1"/>
      <c r="H9" s="1"/>
      <c r="I9" s="140"/>
      <c r="L9" s="40"/>
    </row>
    <row r="10" s="1" customFormat="1">
      <c r="B10" s="40"/>
      <c r="I10" s="140"/>
      <c r="L10" s="40"/>
    </row>
    <row r="11" s="1" customFormat="1" ht="12" customHeight="1">
      <c r="B11" s="40"/>
      <c r="D11" s="138" t="s">
        <v>18</v>
      </c>
      <c r="F11" s="14" t="s">
        <v>1</v>
      </c>
      <c r="I11" s="142" t="s">
        <v>19</v>
      </c>
      <c r="J11" s="14" t="s">
        <v>1</v>
      </c>
      <c r="L11" s="40"/>
    </row>
    <row r="12" s="1" customFormat="1" ht="12" customHeight="1">
      <c r="B12" s="40"/>
      <c r="D12" s="138" t="s">
        <v>20</v>
      </c>
      <c r="F12" s="14" t="s">
        <v>21</v>
      </c>
      <c r="I12" s="142" t="s">
        <v>22</v>
      </c>
      <c r="J12" s="143" t="str">
        <f>'Rekapitulace stavby'!AN8</f>
        <v>13. 5. 2019</v>
      </c>
      <c r="L12" s="40"/>
    </row>
    <row r="13" s="1" customFormat="1" ht="10.8" customHeight="1">
      <c r="B13" s="40"/>
      <c r="I13" s="140"/>
      <c r="L13" s="40"/>
    </row>
    <row r="14" s="1" customFormat="1" ht="12" customHeight="1">
      <c r="B14" s="40"/>
      <c r="D14" s="138" t="s">
        <v>24</v>
      </c>
      <c r="I14" s="142" t="s">
        <v>25</v>
      </c>
      <c r="J14" s="14" t="s">
        <v>26</v>
      </c>
      <c r="L14" s="40"/>
    </row>
    <row r="15" s="1" customFormat="1" ht="18" customHeight="1">
      <c r="B15" s="40"/>
      <c r="E15" s="14" t="s">
        <v>28</v>
      </c>
      <c r="I15" s="142" t="s">
        <v>29</v>
      </c>
      <c r="J15" s="14" t="s">
        <v>30</v>
      </c>
      <c r="L15" s="40"/>
    </row>
    <row r="16" s="1" customFormat="1" ht="6.96" customHeight="1">
      <c r="B16" s="40"/>
      <c r="I16" s="140"/>
      <c r="L16" s="40"/>
    </row>
    <row r="17" s="1" customFormat="1" ht="12" customHeight="1">
      <c r="B17" s="40"/>
      <c r="D17" s="138" t="s">
        <v>31</v>
      </c>
      <c r="I17" s="142" t="s">
        <v>25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42" t="s">
        <v>29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40"/>
      <c r="L19" s="40"/>
    </row>
    <row r="20" s="1" customFormat="1" ht="12" customHeight="1">
      <c r="B20" s="40"/>
      <c r="D20" s="138" t="s">
        <v>33</v>
      </c>
      <c r="I20" s="142" t="s">
        <v>25</v>
      </c>
      <c r="J20" s="14" t="str">
        <f>IF('Rekapitulace stavby'!AN16="","",'Rekapitulace stavby'!AN16)</f>
        <v/>
      </c>
      <c r="L20" s="40"/>
    </row>
    <row r="21" s="1" customFormat="1" ht="18" customHeight="1">
      <c r="B21" s="40"/>
      <c r="E21" s="14" t="str">
        <f>IF('Rekapitulace stavby'!E17="","",'Rekapitulace stavby'!E17)</f>
        <v xml:space="preserve"> </v>
      </c>
      <c r="I21" s="142" t="s">
        <v>29</v>
      </c>
      <c r="J21" s="14" t="str">
        <f>IF('Rekapitulace stavby'!AN17="","",'Rekapitulace stavby'!AN17)</f>
        <v/>
      </c>
      <c r="L21" s="40"/>
    </row>
    <row r="22" s="1" customFormat="1" ht="6.96" customHeight="1">
      <c r="B22" s="40"/>
      <c r="I22" s="140"/>
      <c r="L22" s="40"/>
    </row>
    <row r="23" s="1" customFormat="1" ht="12" customHeight="1">
      <c r="B23" s="40"/>
      <c r="D23" s="138" t="s">
        <v>36</v>
      </c>
      <c r="I23" s="142" t="s">
        <v>25</v>
      </c>
      <c r="J23" s="14" t="s">
        <v>1</v>
      </c>
      <c r="L23" s="40"/>
    </row>
    <row r="24" s="1" customFormat="1" ht="18" customHeight="1">
      <c r="B24" s="40"/>
      <c r="E24" s="14" t="s">
        <v>37</v>
      </c>
      <c r="I24" s="142" t="s">
        <v>29</v>
      </c>
      <c r="J24" s="14" t="s">
        <v>1</v>
      </c>
      <c r="L24" s="40"/>
    </row>
    <row r="25" s="1" customFormat="1" ht="6.96" customHeight="1">
      <c r="B25" s="40"/>
      <c r="I25" s="140"/>
      <c r="L25" s="40"/>
    </row>
    <row r="26" s="1" customFormat="1" ht="12" customHeight="1">
      <c r="B26" s="40"/>
      <c r="D26" s="138" t="s">
        <v>38</v>
      </c>
      <c r="I26" s="140"/>
      <c r="L26" s="40"/>
    </row>
    <row r="27" s="7" customFormat="1" ht="16.5" customHeight="1">
      <c r="B27" s="144"/>
      <c r="E27" s="145" t="s">
        <v>1</v>
      </c>
      <c r="F27" s="145"/>
      <c r="G27" s="145"/>
      <c r="H27" s="145"/>
      <c r="I27" s="146"/>
      <c r="L27" s="144"/>
    </row>
    <row r="28" s="1" customFormat="1" ht="6.96" customHeight="1">
      <c r="B28" s="40"/>
      <c r="I28" s="140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47"/>
      <c r="J29" s="68"/>
      <c r="K29" s="68"/>
      <c r="L29" s="40"/>
    </row>
    <row r="30" s="1" customFormat="1" ht="25.44" customHeight="1">
      <c r="B30" s="40"/>
      <c r="D30" s="148" t="s">
        <v>39</v>
      </c>
      <c r="I30" s="140"/>
      <c r="J30" s="149">
        <f>ROUND(J79,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47"/>
      <c r="J31" s="68"/>
      <c r="K31" s="68"/>
      <c r="L31" s="40"/>
    </row>
    <row r="32" s="1" customFormat="1" ht="14.4" customHeight="1">
      <c r="B32" s="40"/>
      <c r="F32" s="150" t="s">
        <v>41</v>
      </c>
      <c r="I32" s="151" t="s">
        <v>40</v>
      </c>
      <c r="J32" s="150" t="s">
        <v>42</v>
      </c>
      <c r="L32" s="40"/>
    </row>
    <row r="33" s="1" customFormat="1" ht="14.4" customHeight="1">
      <c r="B33" s="40"/>
      <c r="D33" s="138" t="s">
        <v>43</v>
      </c>
      <c r="E33" s="138" t="s">
        <v>44</v>
      </c>
      <c r="F33" s="152">
        <f>ROUND((SUM(BE79:BE172)),  2)</f>
        <v>0</v>
      </c>
      <c r="I33" s="153">
        <v>0.20999999999999999</v>
      </c>
      <c r="J33" s="152">
        <f>ROUND(((SUM(BE79:BE172))*I33),  2)</f>
        <v>0</v>
      </c>
      <c r="L33" s="40"/>
    </row>
    <row r="34" s="1" customFormat="1" ht="14.4" customHeight="1">
      <c r="B34" s="40"/>
      <c r="E34" s="138" t="s">
        <v>45</v>
      </c>
      <c r="F34" s="152">
        <f>ROUND((SUM(BF79:BF172)),  2)</f>
        <v>0</v>
      </c>
      <c r="I34" s="153">
        <v>0.14999999999999999</v>
      </c>
      <c r="J34" s="152">
        <f>ROUND(((SUM(BF79:BF172))*I34),  2)</f>
        <v>0</v>
      </c>
      <c r="L34" s="40"/>
    </row>
    <row r="35" hidden="1" s="1" customFormat="1" ht="14.4" customHeight="1">
      <c r="B35" s="40"/>
      <c r="E35" s="138" t="s">
        <v>46</v>
      </c>
      <c r="F35" s="152">
        <f>ROUND((SUM(BG79:BG172)),  2)</f>
        <v>0</v>
      </c>
      <c r="I35" s="153">
        <v>0.20999999999999999</v>
      </c>
      <c r="J35" s="152">
        <f>0</f>
        <v>0</v>
      </c>
      <c r="L35" s="40"/>
    </row>
    <row r="36" hidden="1" s="1" customFormat="1" ht="14.4" customHeight="1">
      <c r="B36" s="40"/>
      <c r="E36" s="138" t="s">
        <v>47</v>
      </c>
      <c r="F36" s="152">
        <f>ROUND((SUM(BH79:BH172)),  2)</f>
        <v>0</v>
      </c>
      <c r="I36" s="153">
        <v>0.14999999999999999</v>
      </c>
      <c r="J36" s="152">
        <f>0</f>
        <v>0</v>
      </c>
      <c r="L36" s="40"/>
    </row>
    <row r="37" hidden="1" s="1" customFormat="1" ht="14.4" customHeight="1">
      <c r="B37" s="40"/>
      <c r="E37" s="138" t="s">
        <v>48</v>
      </c>
      <c r="F37" s="152">
        <f>ROUND((SUM(BI79:BI172)),  2)</f>
        <v>0</v>
      </c>
      <c r="I37" s="153">
        <v>0</v>
      </c>
      <c r="J37" s="152">
        <f>0</f>
        <v>0</v>
      </c>
      <c r="L37" s="40"/>
    </row>
    <row r="38" s="1" customFormat="1" ht="6.96" customHeight="1">
      <c r="B38" s="40"/>
      <c r="I38" s="140"/>
      <c r="L38" s="40"/>
    </row>
    <row r="39" s="1" customFormat="1" ht="25.44" customHeight="1">
      <c r="B39" s="40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9"/>
      <c r="J39" s="160">
        <f>SUM(J30:J37)</f>
        <v>0</v>
      </c>
      <c r="K39" s="161"/>
      <c r="L39" s="40"/>
    </row>
    <row r="40" s="1" customFormat="1" ht="14.4" customHeight="1"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40"/>
    </row>
    <row r="44" s="1" customFormat="1" ht="6.96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0"/>
    </row>
    <row r="45" s="1" customFormat="1" ht="24.96" customHeight="1">
      <c r="B45" s="35"/>
      <c r="C45" s="20" t="s">
        <v>103</v>
      </c>
      <c r="D45" s="36"/>
      <c r="E45" s="36"/>
      <c r="F45" s="36"/>
      <c r="G45" s="36"/>
      <c r="H45" s="36"/>
      <c r="I45" s="140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40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40"/>
      <c r="J47" s="36"/>
      <c r="K47" s="36"/>
      <c r="L47" s="40"/>
    </row>
    <row r="48" s="1" customFormat="1" ht="16.5" customHeight="1">
      <c r="B48" s="35"/>
      <c r="C48" s="36"/>
      <c r="D48" s="36"/>
      <c r="E48" s="168" t="str">
        <f>E7</f>
        <v>Zajištění a zasíťování skalních bloků v úseku Hazlov Aš, oprava odvodnění zářezu</v>
      </c>
      <c r="F48" s="29"/>
      <c r="G48" s="29"/>
      <c r="H48" s="29"/>
      <c r="I48" s="140"/>
      <c r="J48" s="36"/>
      <c r="K48" s="36"/>
      <c r="L48" s="40"/>
    </row>
    <row r="49" s="1" customFormat="1" ht="12" customHeight="1">
      <c r="B49" s="35"/>
      <c r="C49" s="29" t="s">
        <v>101</v>
      </c>
      <c r="D49" s="36"/>
      <c r="E49" s="36"/>
      <c r="F49" s="36"/>
      <c r="G49" s="36"/>
      <c r="H49" s="36"/>
      <c r="I49" s="140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A.1 - Oprava odvodnění (Sborník SŽDC 2019)</v>
      </c>
      <c r="F50" s="36"/>
      <c r="G50" s="36"/>
      <c r="H50" s="36"/>
      <c r="I50" s="140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40"/>
      <c r="J51" s="36"/>
      <c r="K51" s="36"/>
      <c r="L51" s="40"/>
    </row>
    <row r="52" s="1" customFormat="1" ht="12" customHeight="1">
      <c r="B52" s="35"/>
      <c r="C52" s="29" t="s">
        <v>20</v>
      </c>
      <c r="D52" s="36"/>
      <c r="E52" s="36"/>
      <c r="F52" s="24" t="str">
        <f>F12</f>
        <v>Hazlov - Aš</v>
      </c>
      <c r="G52" s="36"/>
      <c r="H52" s="36"/>
      <c r="I52" s="142" t="s">
        <v>22</v>
      </c>
      <c r="J52" s="64" t="str">
        <f>IF(J12="","",J12)</f>
        <v>13. 5. 2019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40"/>
      <c r="J53" s="36"/>
      <c r="K53" s="36"/>
      <c r="L53" s="40"/>
    </row>
    <row r="54" s="1" customFormat="1" ht="13.65" customHeight="1">
      <c r="B54" s="35"/>
      <c r="C54" s="29" t="s">
        <v>24</v>
      </c>
      <c r="D54" s="36"/>
      <c r="E54" s="36"/>
      <c r="F54" s="24" t="str">
        <f>E15</f>
        <v>SŽDC, s.o.; OŘ UNL - ST K. Vary</v>
      </c>
      <c r="G54" s="36"/>
      <c r="H54" s="36"/>
      <c r="I54" s="142" t="s">
        <v>33</v>
      </c>
      <c r="J54" s="33" t="str">
        <f>E21</f>
        <v xml:space="preserve"> </v>
      </c>
      <c r="K54" s="36"/>
      <c r="L54" s="40"/>
    </row>
    <row r="55" s="1" customFormat="1" ht="13.65" customHeight="1">
      <c r="B55" s="35"/>
      <c r="C55" s="29" t="s">
        <v>31</v>
      </c>
      <c r="D55" s="36"/>
      <c r="E55" s="36"/>
      <c r="F55" s="24" t="str">
        <f>IF(E18="","",E18)</f>
        <v>Vyplň údaj</v>
      </c>
      <c r="G55" s="36"/>
      <c r="H55" s="36"/>
      <c r="I55" s="142" t="s">
        <v>36</v>
      </c>
      <c r="J55" s="33" t="str">
        <f>E24</f>
        <v>Monika Roztočilová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40"/>
      <c r="J56" s="36"/>
      <c r="K56" s="36"/>
      <c r="L56" s="40"/>
    </row>
    <row r="57" s="1" customFormat="1" ht="29.28" customHeight="1">
      <c r="B57" s="35"/>
      <c r="C57" s="169" t="s">
        <v>104</v>
      </c>
      <c r="D57" s="170"/>
      <c r="E57" s="170"/>
      <c r="F57" s="170"/>
      <c r="G57" s="170"/>
      <c r="H57" s="170"/>
      <c r="I57" s="171"/>
      <c r="J57" s="172" t="s">
        <v>105</v>
      </c>
      <c r="K57" s="170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40"/>
      <c r="J58" s="36"/>
      <c r="K58" s="36"/>
      <c r="L58" s="40"/>
    </row>
    <row r="59" s="1" customFormat="1" ht="22.8" customHeight="1">
      <c r="B59" s="35"/>
      <c r="C59" s="173" t="s">
        <v>106</v>
      </c>
      <c r="D59" s="36"/>
      <c r="E59" s="36"/>
      <c r="F59" s="36"/>
      <c r="G59" s="36"/>
      <c r="H59" s="36"/>
      <c r="I59" s="140"/>
      <c r="J59" s="95">
        <f>J79</f>
        <v>0</v>
      </c>
      <c r="K59" s="36"/>
      <c r="L59" s="40"/>
      <c r="AU59" s="14" t="s">
        <v>107</v>
      </c>
    </row>
    <row r="60" s="1" customFormat="1" ht="21.84" customHeight="1">
      <c r="B60" s="35"/>
      <c r="C60" s="36"/>
      <c r="D60" s="36"/>
      <c r="E60" s="36"/>
      <c r="F60" s="36"/>
      <c r="G60" s="36"/>
      <c r="H60" s="36"/>
      <c r="I60" s="140"/>
      <c r="J60" s="36"/>
      <c r="K60" s="36"/>
      <c r="L60" s="40"/>
    </row>
    <row r="61" s="1" customFormat="1" ht="6.96" customHeight="1">
      <c r="B61" s="54"/>
      <c r="C61" s="55"/>
      <c r="D61" s="55"/>
      <c r="E61" s="55"/>
      <c r="F61" s="55"/>
      <c r="G61" s="55"/>
      <c r="H61" s="55"/>
      <c r="I61" s="164"/>
      <c r="J61" s="55"/>
      <c r="K61" s="55"/>
      <c r="L61" s="40"/>
    </row>
    <row r="65" s="1" customFormat="1" ht="6.96" customHeight="1">
      <c r="B65" s="56"/>
      <c r="C65" s="57"/>
      <c r="D65" s="57"/>
      <c r="E65" s="57"/>
      <c r="F65" s="57"/>
      <c r="G65" s="57"/>
      <c r="H65" s="57"/>
      <c r="I65" s="167"/>
      <c r="J65" s="57"/>
      <c r="K65" s="57"/>
      <c r="L65" s="40"/>
    </row>
    <row r="66" s="1" customFormat="1" ht="24.96" customHeight="1">
      <c r="B66" s="35"/>
      <c r="C66" s="20" t="s">
        <v>108</v>
      </c>
      <c r="D66" s="36"/>
      <c r="E66" s="36"/>
      <c r="F66" s="36"/>
      <c r="G66" s="36"/>
      <c r="H66" s="36"/>
      <c r="I66" s="140"/>
      <c r="J66" s="36"/>
      <c r="K66" s="36"/>
      <c r="L66" s="40"/>
    </row>
    <row r="67" s="1" customFormat="1" ht="6.96" customHeight="1">
      <c r="B67" s="35"/>
      <c r="C67" s="36"/>
      <c r="D67" s="36"/>
      <c r="E67" s="36"/>
      <c r="F67" s="36"/>
      <c r="G67" s="36"/>
      <c r="H67" s="36"/>
      <c r="I67" s="140"/>
      <c r="J67" s="36"/>
      <c r="K67" s="36"/>
      <c r="L67" s="40"/>
    </row>
    <row r="68" s="1" customFormat="1" ht="12" customHeight="1">
      <c r="B68" s="35"/>
      <c r="C68" s="29" t="s">
        <v>16</v>
      </c>
      <c r="D68" s="36"/>
      <c r="E68" s="36"/>
      <c r="F68" s="36"/>
      <c r="G68" s="36"/>
      <c r="H68" s="36"/>
      <c r="I68" s="140"/>
      <c r="J68" s="36"/>
      <c r="K68" s="36"/>
      <c r="L68" s="40"/>
    </row>
    <row r="69" s="1" customFormat="1" ht="16.5" customHeight="1">
      <c r="B69" s="35"/>
      <c r="C69" s="36"/>
      <c r="D69" s="36"/>
      <c r="E69" s="168" t="str">
        <f>E7</f>
        <v>Zajištění a zasíťování skalních bloků v úseku Hazlov Aš, oprava odvodnění zářezu</v>
      </c>
      <c r="F69" s="29"/>
      <c r="G69" s="29"/>
      <c r="H69" s="29"/>
      <c r="I69" s="140"/>
      <c r="J69" s="36"/>
      <c r="K69" s="36"/>
      <c r="L69" s="40"/>
    </row>
    <row r="70" s="1" customFormat="1" ht="12" customHeight="1">
      <c r="B70" s="35"/>
      <c r="C70" s="29" t="s">
        <v>101</v>
      </c>
      <c r="D70" s="36"/>
      <c r="E70" s="36"/>
      <c r="F70" s="36"/>
      <c r="G70" s="36"/>
      <c r="H70" s="36"/>
      <c r="I70" s="140"/>
      <c r="J70" s="36"/>
      <c r="K70" s="36"/>
      <c r="L70" s="40"/>
    </row>
    <row r="71" s="1" customFormat="1" ht="16.5" customHeight="1">
      <c r="B71" s="35"/>
      <c r="C71" s="36"/>
      <c r="D71" s="36"/>
      <c r="E71" s="61" t="str">
        <f>E9</f>
        <v>A.1 - Oprava odvodnění (Sborník SŽDC 2019)</v>
      </c>
      <c r="F71" s="36"/>
      <c r="G71" s="36"/>
      <c r="H71" s="36"/>
      <c r="I71" s="140"/>
      <c r="J71" s="36"/>
      <c r="K71" s="36"/>
      <c r="L71" s="40"/>
    </row>
    <row r="72" s="1" customFormat="1" ht="6.96" customHeight="1">
      <c r="B72" s="35"/>
      <c r="C72" s="36"/>
      <c r="D72" s="36"/>
      <c r="E72" s="36"/>
      <c r="F72" s="36"/>
      <c r="G72" s="36"/>
      <c r="H72" s="36"/>
      <c r="I72" s="140"/>
      <c r="J72" s="36"/>
      <c r="K72" s="36"/>
      <c r="L72" s="40"/>
    </row>
    <row r="73" s="1" customFormat="1" ht="12" customHeight="1">
      <c r="B73" s="35"/>
      <c r="C73" s="29" t="s">
        <v>20</v>
      </c>
      <c r="D73" s="36"/>
      <c r="E73" s="36"/>
      <c r="F73" s="24" t="str">
        <f>F12</f>
        <v>Hazlov - Aš</v>
      </c>
      <c r="G73" s="36"/>
      <c r="H73" s="36"/>
      <c r="I73" s="142" t="s">
        <v>22</v>
      </c>
      <c r="J73" s="64" t="str">
        <f>IF(J12="","",J12)</f>
        <v>13. 5. 2019</v>
      </c>
      <c r="K73" s="36"/>
      <c r="L73" s="40"/>
    </row>
    <row r="74" s="1" customFormat="1" ht="6.96" customHeight="1">
      <c r="B74" s="35"/>
      <c r="C74" s="36"/>
      <c r="D74" s="36"/>
      <c r="E74" s="36"/>
      <c r="F74" s="36"/>
      <c r="G74" s="36"/>
      <c r="H74" s="36"/>
      <c r="I74" s="140"/>
      <c r="J74" s="36"/>
      <c r="K74" s="36"/>
      <c r="L74" s="40"/>
    </row>
    <row r="75" s="1" customFormat="1" ht="13.65" customHeight="1">
      <c r="B75" s="35"/>
      <c r="C75" s="29" t="s">
        <v>24</v>
      </c>
      <c r="D75" s="36"/>
      <c r="E75" s="36"/>
      <c r="F75" s="24" t="str">
        <f>E15</f>
        <v>SŽDC, s.o.; OŘ UNL - ST K. Vary</v>
      </c>
      <c r="G75" s="36"/>
      <c r="H75" s="36"/>
      <c r="I75" s="142" t="s">
        <v>33</v>
      </c>
      <c r="J75" s="33" t="str">
        <f>E21</f>
        <v xml:space="preserve"> </v>
      </c>
      <c r="K75" s="36"/>
      <c r="L75" s="40"/>
    </row>
    <row r="76" s="1" customFormat="1" ht="13.65" customHeight="1">
      <c r="B76" s="35"/>
      <c r="C76" s="29" t="s">
        <v>31</v>
      </c>
      <c r="D76" s="36"/>
      <c r="E76" s="36"/>
      <c r="F76" s="24" t="str">
        <f>IF(E18="","",E18)</f>
        <v>Vyplň údaj</v>
      </c>
      <c r="G76" s="36"/>
      <c r="H76" s="36"/>
      <c r="I76" s="142" t="s">
        <v>36</v>
      </c>
      <c r="J76" s="33" t="str">
        <f>E24</f>
        <v>Monika Roztočilová</v>
      </c>
      <c r="K76" s="36"/>
      <c r="L76" s="40"/>
    </row>
    <row r="77" s="1" customFormat="1" ht="10.32" customHeight="1">
      <c r="B77" s="35"/>
      <c r="C77" s="36"/>
      <c r="D77" s="36"/>
      <c r="E77" s="36"/>
      <c r="F77" s="36"/>
      <c r="G77" s="36"/>
      <c r="H77" s="36"/>
      <c r="I77" s="140"/>
      <c r="J77" s="36"/>
      <c r="K77" s="36"/>
      <c r="L77" s="40"/>
    </row>
    <row r="78" s="8" customFormat="1" ht="29.28" customHeight="1">
      <c r="B78" s="174"/>
      <c r="C78" s="175" t="s">
        <v>109</v>
      </c>
      <c r="D78" s="176" t="s">
        <v>58</v>
      </c>
      <c r="E78" s="176" t="s">
        <v>54</v>
      </c>
      <c r="F78" s="176" t="s">
        <v>55</v>
      </c>
      <c r="G78" s="176" t="s">
        <v>110</v>
      </c>
      <c r="H78" s="176" t="s">
        <v>111</v>
      </c>
      <c r="I78" s="177" t="s">
        <v>112</v>
      </c>
      <c r="J78" s="176" t="s">
        <v>105</v>
      </c>
      <c r="K78" s="178" t="s">
        <v>113</v>
      </c>
      <c r="L78" s="179"/>
      <c r="M78" s="85" t="s">
        <v>1</v>
      </c>
      <c r="N78" s="86" t="s">
        <v>43</v>
      </c>
      <c r="O78" s="86" t="s">
        <v>114</v>
      </c>
      <c r="P78" s="86" t="s">
        <v>115</v>
      </c>
      <c r="Q78" s="86" t="s">
        <v>116</v>
      </c>
      <c r="R78" s="86" t="s">
        <v>117</v>
      </c>
      <c r="S78" s="86" t="s">
        <v>118</v>
      </c>
      <c r="T78" s="87" t="s">
        <v>119</v>
      </c>
    </row>
    <row r="79" s="1" customFormat="1" ht="22.8" customHeight="1">
      <c r="B79" s="35"/>
      <c r="C79" s="92" t="s">
        <v>120</v>
      </c>
      <c r="D79" s="36"/>
      <c r="E79" s="36"/>
      <c r="F79" s="36"/>
      <c r="G79" s="36"/>
      <c r="H79" s="36"/>
      <c r="I79" s="140"/>
      <c r="J79" s="180">
        <f>BK79</f>
        <v>0</v>
      </c>
      <c r="K79" s="36"/>
      <c r="L79" s="40"/>
      <c r="M79" s="88"/>
      <c r="N79" s="89"/>
      <c r="O79" s="89"/>
      <c r="P79" s="181">
        <f>SUM(P80:P172)</f>
        <v>0</v>
      </c>
      <c r="Q79" s="89"/>
      <c r="R79" s="181">
        <f>SUM(R80:R172)</f>
        <v>1242.93725</v>
      </c>
      <c r="S79" s="89"/>
      <c r="T79" s="182">
        <f>SUM(T80:T172)</f>
        <v>0</v>
      </c>
      <c r="AT79" s="14" t="s">
        <v>72</v>
      </c>
      <c r="AU79" s="14" t="s">
        <v>107</v>
      </c>
      <c r="BK79" s="183">
        <f>SUM(BK80:BK172)</f>
        <v>0</v>
      </c>
    </row>
    <row r="80" s="1" customFormat="1" ht="22.5" customHeight="1">
      <c r="B80" s="35"/>
      <c r="C80" s="184" t="s">
        <v>81</v>
      </c>
      <c r="D80" s="184" t="s">
        <v>121</v>
      </c>
      <c r="E80" s="185" t="s">
        <v>122</v>
      </c>
      <c r="F80" s="186" t="s">
        <v>123</v>
      </c>
      <c r="G80" s="187" t="s">
        <v>124</v>
      </c>
      <c r="H80" s="188">
        <v>17.280000000000001</v>
      </c>
      <c r="I80" s="189"/>
      <c r="J80" s="190">
        <f>ROUND(I80*H80,2)</f>
        <v>0</v>
      </c>
      <c r="K80" s="186" t="s">
        <v>125</v>
      </c>
      <c r="L80" s="40"/>
      <c r="M80" s="191" t="s">
        <v>1</v>
      </c>
      <c r="N80" s="192" t="s">
        <v>44</v>
      </c>
      <c r="O80" s="76"/>
      <c r="P80" s="193">
        <f>O80*H80</f>
        <v>0</v>
      </c>
      <c r="Q80" s="193">
        <v>0</v>
      </c>
      <c r="R80" s="193">
        <f>Q80*H80</f>
        <v>0</v>
      </c>
      <c r="S80" s="193">
        <v>0</v>
      </c>
      <c r="T80" s="194">
        <f>S80*H80</f>
        <v>0</v>
      </c>
      <c r="AR80" s="14" t="s">
        <v>126</v>
      </c>
      <c r="AT80" s="14" t="s">
        <v>121</v>
      </c>
      <c r="AU80" s="14" t="s">
        <v>73</v>
      </c>
      <c r="AY80" s="14" t="s">
        <v>127</v>
      </c>
      <c r="BE80" s="195">
        <f>IF(N80="základní",J80,0)</f>
        <v>0</v>
      </c>
      <c r="BF80" s="195">
        <f>IF(N80="snížená",J80,0)</f>
        <v>0</v>
      </c>
      <c r="BG80" s="195">
        <f>IF(N80="zákl. přenesená",J80,0)</f>
        <v>0</v>
      </c>
      <c r="BH80" s="195">
        <f>IF(N80="sníž. přenesená",J80,0)</f>
        <v>0</v>
      </c>
      <c r="BI80" s="195">
        <f>IF(N80="nulová",J80,0)</f>
        <v>0</v>
      </c>
      <c r="BJ80" s="14" t="s">
        <v>81</v>
      </c>
      <c r="BK80" s="195">
        <f>ROUND(I80*H80,2)</f>
        <v>0</v>
      </c>
      <c r="BL80" s="14" t="s">
        <v>126</v>
      </c>
      <c r="BM80" s="14" t="s">
        <v>128</v>
      </c>
    </row>
    <row r="81" s="1" customFormat="1">
      <c r="B81" s="35"/>
      <c r="C81" s="36"/>
      <c r="D81" s="196" t="s">
        <v>129</v>
      </c>
      <c r="E81" s="36"/>
      <c r="F81" s="197" t="s">
        <v>130</v>
      </c>
      <c r="G81" s="36"/>
      <c r="H81" s="36"/>
      <c r="I81" s="140"/>
      <c r="J81" s="36"/>
      <c r="K81" s="36"/>
      <c r="L81" s="40"/>
      <c r="M81" s="198"/>
      <c r="N81" s="76"/>
      <c r="O81" s="76"/>
      <c r="P81" s="76"/>
      <c r="Q81" s="76"/>
      <c r="R81" s="76"/>
      <c r="S81" s="76"/>
      <c r="T81" s="77"/>
      <c r="AT81" s="14" t="s">
        <v>129</v>
      </c>
      <c r="AU81" s="14" t="s">
        <v>73</v>
      </c>
    </row>
    <row r="82" s="9" customFormat="1">
      <c r="B82" s="199"/>
      <c r="C82" s="200"/>
      <c r="D82" s="196" t="s">
        <v>131</v>
      </c>
      <c r="E82" s="201" t="s">
        <v>1</v>
      </c>
      <c r="F82" s="202" t="s">
        <v>132</v>
      </c>
      <c r="G82" s="200"/>
      <c r="H82" s="203">
        <v>4.7999999999999998</v>
      </c>
      <c r="I82" s="204"/>
      <c r="J82" s="200"/>
      <c r="K82" s="200"/>
      <c r="L82" s="205"/>
      <c r="M82" s="206"/>
      <c r="N82" s="207"/>
      <c r="O82" s="207"/>
      <c r="P82" s="207"/>
      <c r="Q82" s="207"/>
      <c r="R82" s="207"/>
      <c r="S82" s="207"/>
      <c r="T82" s="208"/>
      <c r="AT82" s="209" t="s">
        <v>131</v>
      </c>
      <c r="AU82" s="209" t="s">
        <v>73</v>
      </c>
      <c r="AV82" s="9" t="s">
        <v>83</v>
      </c>
      <c r="AW82" s="9" t="s">
        <v>35</v>
      </c>
      <c r="AX82" s="9" t="s">
        <v>73</v>
      </c>
      <c r="AY82" s="209" t="s">
        <v>127</v>
      </c>
    </row>
    <row r="83" s="9" customFormat="1">
      <c r="B83" s="199"/>
      <c r="C83" s="200"/>
      <c r="D83" s="196" t="s">
        <v>131</v>
      </c>
      <c r="E83" s="201" t="s">
        <v>1</v>
      </c>
      <c r="F83" s="202" t="s">
        <v>133</v>
      </c>
      <c r="G83" s="200"/>
      <c r="H83" s="203">
        <v>7.6799999999999997</v>
      </c>
      <c r="I83" s="204"/>
      <c r="J83" s="200"/>
      <c r="K83" s="200"/>
      <c r="L83" s="205"/>
      <c r="M83" s="206"/>
      <c r="N83" s="207"/>
      <c r="O83" s="207"/>
      <c r="P83" s="207"/>
      <c r="Q83" s="207"/>
      <c r="R83" s="207"/>
      <c r="S83" s="207"/>
      <c r="T83" s="208"/>
      <c r="AT83" s="209" t="s">
        <v>131</v>
      </c>
      <c r="AU83" s="209" t="s">
        <v>73</v>
      </c>
      <c r="AV83" s="9" t="s">
        <v>83</v>
      </c>
      <c r="AW83" s="9" t="s">
        <v>35</v>
      </c>
      <c r="AX83" s="9" t="s">
        <v>73</v>
      </c>
      <c r="AY83" s="209" t="s">
        <v>127</v>
      </c>
    </row>
    <row r="84" s="9" customFormat="1">
      <c r="B84" s="199"/>
      <c r="C84" s="200"/>
      <c r="D84" s="196" t="s">
        <v>131</v>
      </c>
      <c r="E84" s="201" t="s">
        <v>1</v>
      </c>
      <c r="F84" s="202" t="s">
        <v>134</v>
      </c>
      <c r="G84" s="200"/>
      <c r="H84" s="203">
        <v>4.7999999999999998</v>
      </c>
      <c r="I84" s="204"/>
      <c r="J84" s="200"/>
      <c r="K84" s="200"/>
      <c r="L84" s="205"/>
      <c r="M84" s="206"/>
      <c r="N84" s="207"/>
      <c r="O84" s="207"/>
      <c r="P84" s="207"/>
      <c r="Q84" s="207"/>
      <c r="R84" s="207"/>
      <c r="S84" s="207"/>
      <c r="T84" s="208"/>
      <c r="AT84" s="209" t="s">
        <v>131</v>
      </c>
      <c r="AU84" s="209" t="s">
        <v>73</v>
      </c>
      <c r="AV84" s="9" t="s">
        <v>83</v>
      </c>
      <c r="AW84" s="9" t="s">
        <v>35</v>
      </c>
      <c r="AX84" s="9" t="s">
        <v>73</v>
      </c>
      <c r="AY84" s="209" t="s">
        <v>127</v>
      </c>
    </row>
    <row r="85" s="10" customFormat="1">
      <c r="B85" s="210"/>
      <c r="C85" s="211"/>
      <c r="D85" s="196" t="s">
        <v>131</v>
      </c>
      <c r="E85" s="212" t="s">
        <v>1</v>
      </c>
      <c r="F85" s="213" t="s">
        <v>135</v>
      </c>
      <c r="G85" s="211"/>
      <c r="H85" s="214">
        <v>17.280000000000001</v>
      </c>
      <c r="I85" s="215"/>
      <c r="J85" s="211"/>
      <c r="K85" s="211"/>
      <c r="L85" s="216"/>
      <c r="M85" s="217"/>
      <c r="N85" s="218"/>
      <c r="O85" s="218"/>
      <c r="P85" s="218"/>
      <c r="Q85" s="218"/>
      <c r="R85" s="218"/>
      <c r="S85" s="218"/>
      <c r="T85" s="219"/>
      <c r="AT85" s="220" t="s">
        <v>131</v>
      </c>
      <c r="AU85" s="220" t="s">
        <v>73</v>
      </c>
      <c r="AV85" s="10" t="s">
        <v>126</v>
      </c>
      <c r="AW85" s="10" t="s">
        <v>35</v>
      </c>
      <c r="AX85" s="10" t="s">
        <v>81</v>
      </c>
      <c r="AY85" s="220" t="s">
        <v>127</v>
      </c>
    </row>
    <row r="86" s="1" customFormat="1" ht="22.5" customHeight="1">
      <c r="B86" s="35"/>
      <c r="C86" s="184" t="s">
        <v>83</v>
      </c>
      <c r="D86" s="184" t="s">
        <v>121</v>
      </c>
      <c r="E86" s="185" t="s">
        <v>136</v>
      </c>
      <c r="F86" s="186" t="s">
        <v>137</v>
      </c>
      <c r="G86" s="187" t="s">
        <v>124</v>
      </c>
      <c r="H86" s="188">
        <v>33.920000000000002</v>
      </c>
      <c r="I86" s="189"/>
      <c r="J86" s="190">
        <f>ROUND(I86*H86,2)</f>
        <v>0</v>
      </c>
      <c r="K86" s="186" t="s">
        <v>125</v>
      </c>
      <c r="L86" s="40"/>
      <c r="M86" s="191" t="s">
        <v>1</v>
      </c>
      <c r="N86" s="192" t="s">
        <v>44</v>
      </c>
      <c r="O86" s="76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AR86" s="14" t="s">
        <v>126</v>
      </c>
      <c r="AT86" s="14" t="s">
        <v>121</v>
      </c>
      <c r="AU86" s="14" t="s">
        <v>73</v>
      </c>
      <c r="AY86" s="14" t="s">
        <v>127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4" t="s">
        <v>81</v>
      </c>
      <c r="BK86" s="195">
        <f>ROUND(I86*H86,2)</f>
        <v>0</v>
      </c>
      <c r="BL86" s="14" t="s">
        <v>126</v>
      </c>
      <c r="BM86" s="14" t="s">
        <v>138</v>
      </c>
    </row>
    <row r="87" s="1" customFormat="1">
      <c r="B87" s="35"/>
      <c r="C87" s="36"/>
      <c r="D87" s="196" t="s">
        <v>129</v>
      </c>
      <c r="E87" s="36"/>
      <c r="F87" s="197" t="s">
        <v>139</v>
      </c>
      <c r="G87" s="36"/>
      <c r="H87" s="36"/>
      <c r="I87" s="140"/>
      <c r="J87" s="36"/>
      <c r="K87" s="36"/>
      <c r="L87" s="40"/>
      <c r="M87" s="198"/>
      <c r="N87" s="76"/>
      <c r="O87" s="76"/>
      <c r="P87" s="76"/>
      <c r="Q87" s="76"/>
      <c r="R87" s="76"/>
      <c r="S87" s="76"/>
      <c r="T87" s="77"/>
      <c r="AT87" s="14" t="s">
        <v>129</v>
      </c>
      <c r="AU87" s="14" t="s">
        <v>73</v>
      </c>
    </row>
    <row r="88" s="11" customFormat="1">
      <c r="B88" s="221"/>
      <c r="C88" s="222"/>
      <c r="D88" s="196" t="s">
        <v>131</v>
      </c>
      <c r="E88" s="223" t="s">
        <v>1</v>
      </c>
      <c r="F88" s="224" t="s">
        <v>140</v>
      </c>
      <c r="G88" s="222"/>
      <c r="H88" s="223" t="s">
        <v>1</v>
      </c>
      <c r="I88" s="225"/>
      <c r="J88" s="222"/>
      <c r="K88" s="222"/>
      <c r="L88" s="226"/>
      <c r="M88" s="227"/>
      <c r="N88" s="228"/>
      <c r="O88" s="228"/>
      <c r="P88" s="228"/>
      <c r="Q88" s="228"/>
      <c r="R88" s="228"/>
      <c r="S88" s="228"/>
      <c r="T88" s="229"/>
      <c r="AT88" s="230" t="s">
        <v>131</v>
      </c>
      <c r="AU88" s="230" t="s">
        <v>73</v>
      </c>
      <c r="AV88" s="11" t="s">
        <v>81</v>
      </c>
      <c r="AW88" s="11" t="s">
        <v>35</v>
      </c>
      <c r="AX88" s="11" t="s">
        <v>73</v>
      </c>
      <c r="AY88" s="230" t="s">
        <v>127</v>
      </c>
    </row>
    <row r="89" s="9" customFormat="1">
      <c r="B89" s="199"/>
      <c r="C89" s="200"/>
      <c r="D89" s="196" t="s">
        <v>131</v>
      </c>
      <c r="E89" s="201" t="s">
        <v>1</v>
      </c>
      <c r="F89" s="202" t="s">
        <v>141</v>
      </c>
      <c r="G89" s="200"/>
      <c r="H89" s="203">
        <v>1.6000000000000001</v>
      </c>
      <c r="I89" s="204"/>
      <c r="J89" s="200"/>
      <c r="K89" s="200"/>
      <c r="L89" s="205"/>
      <c r="M89" s="206"/>
      <c r="N89" s="207"/>
      <c r="O89" s="207"/>
      <c r="P89" s="207"/>
      <c r="Q89" s="207"/>
      <c r="R89" s="207"/>
      <c r="S89" s="207"/>
      <c r="T89" s="208"/>
      <c r="AT89" s="209" t="s">
        <v>131</v>
      </c>
      <c r="AU89" s="209" t="s">
        <v>73</v>
      </c>
      <c r="AV89" s="9" t="s">
        <v>83</v>
      </c>
      <c r="AW89" s="9" t="s">
        <v>35</v>
      </c>
      <c r="AX89" s="9" t="s">
        <v>73</v>
      </c>
      <c r="AY89" s="209" t="s">
        <v>127</v>
      </c>
    </row>
    <row r="90" s="9" customFormat="1">
      <c r="B90" s="199"/>
      <c r="C90" s="200"/>
      <c r="D90" s="196" t="s">
        <v>131</v>
      </c>
      <c r="E90" s="201" t="s">
        <v>1</v>
      </c>
      <c r="F90" s="202" t="s">
        <v>142</v>
      </c>
      <c r="G90" s="200"/>
      <c r="H90" s="203">
        <v>1.6000000000000001</v>
      </c>
      <c r="I90" s="204"/>
      <c r="J90" s="200"/>
      <c r="K90" s="200"/>
      <c r="L90" s="205"/>
      <c r="M90" s="206"/>
      <c r="N90" s="207"/>
      <c r="O90" s="207"/>
      <c r="P90" s="207"/>
      <c r="Q90" s="207"/>
      <c r="R90" s="207"/>
      <c r="S90" s="207"/>
      <c r="T90" s="208"/>
      <c r="AT90" s="209" t="s">
        <v>131</v>
      </c>
      <c r="AU90" s="209" t="s">
        <v>73</v>
      </c>
      <c r="AV90" s="9" t="s">
        <v>83</v>
      </c>
      <c r="AW90" s="9" t="s">
        <v>35</v>
      </c>
      <c r="AX90" s="9" t="s">
        <v>73</v>
      </c>
      <c r="AY90" s="209" t="s">
        <v>127</v>
      </c>
    </row>
    <row r="91" s="9" customFormat="1">
      <c r="B91" s="199"/>
      <c r="C91" s="200"/>
      <c r="D91" s="196" t="s">
        <v>131</v>
      </c>
      <c r="E91" s="201" t="s">
        <v>1</v>
      </c>
      <c r="F91" s="202" t="s">
        <v>143</v>
      </c>
      <c r="G91" s="200"/>
      <c r="H91" s="203">
        <v>3.2000000000000002</v>
      </c>
      <c r="I91" s="204"/>
      <c r="J91" s="200"/>
      <c r="K91" s="200"/>
      <c r="L91" s="205"/>
      <c r="M91" s="206"/>
      <c r="N91" s="207"/>
      <c r="O91" s="207"/>
      <c r="P91" s="207"/>
      <c r="Q91" s="207"/>
      <c r="R91" s="207"/>
      <c r="S91" s="207"/>
      <c r="T91" s="208"/>
      <c r="AT91" s="209" t="s">
        <v>131</v>
      </c>
      <c r="AU91" s="209" t="s">
        <v>73</v>
      </c>
      <c r="AV91" s="9" t="s">
        <v>83</v>
      </c>
      <c r="AW91" s="9" t="s">
        <v>35</v>
      </c>
      <c r="AX91" s="9" t="s">
        <v>73</v>
      </c>
      <c r="AY91" s="209" t="s">
        <v>127</v>
      </c>
    </row>
    <row r="92" s="12" customFormat="1">
      <c r="B92" s="231"/>
      <c r="C92" s="232"/>
      <c r="D92" s="196" t="s">
        <v>131</v>
      </c>
      <c r="E92" s="233" t="s">
        <v>1</v>
      </c>
      <c r="F92" s="234" t="s">
        <v>144</v>
      </c>
      <c r="G92" s="232"/>
      <c r="H92" s="235">
        <v>6.4000000000000004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131</v>
      </c>
      <c r="AU92" s="241" t="s">
        <v>73</v>
      </c>
      <c r="AV92" s="12" t="s">
        <v>145</v>
      </c>
      <c r="AW92" s="12" t="s">
        <v>35</v>
      </c>
      <c r="AX92" s="12" t="s">
        <v>73</v>
      </c>
      <c r="AY92" s="241" t="s">
        <v>127</v>
      </c>
    </row>
    <row r="93" s="11" customFormat="1">
      <c r="B93" s="221"/>
      <c r="C93" s="222"/>
      <c r="D93" s="196" t="s">
        <v>131</v>
      </c>
      <c r="E93" s="223" t="s">
        <v>1</v>
      </c>
      <c r="F93" s="224" t="s">
        <v>146</v>
      </c>
      <c r="G93" s="222"/>
      <c r="H93" s="223" t="s">
        <v>1</v>
      </c>
      <c r="I93" s="225"/>
      <c r="J93" s="222"/>
      <c r="K93" s="222"/>
      <c r="L93" s="226"/>
      <c r="M93" s="227"/>
      <c r="N93" s="228"/>
      <c r="O93" s="228"/>
      <c r="P93" s="228"/>
      <c r="Q93" s="228"/>
      <c r="R93" s="228"/>
      <c r="S93" s="228"/>
      <c r="T93" s="229"/>
      <c r="AT93" s="230" t="s">
        <v>131</v>
      </c>
      <c r="AU93" s="230" t="s">
        <v>73</v>
      </c>
      <c r="AV93" s="11" t="s">
        <v>81</v>
      </c>
      <c r="AW93" s="11" t="s">
        <v>35</v>
      </c>
      <c r="AX93" s="11" t="s">
        <v>73</v>
      </c>
      <c r="AY93" s="230" t="s">
        <v>127</v>
      </c>
    </row>
    <row r="94" s="9" customFormat="1">
      <c r="B94" s="199"/>
      <c r="C94" s="200"/>
      <c r="D94" s="196" t="s">
        <v>131</v>
      </c>
      <c r="E94" s="201" t="s">
        <v>1</v>
      </c>
      <c r="F94" s="202" t="s">
        <v>147</v>
      </c>
      <c r="G94" s="200"/>
      <c r="H94" s="203">
        <v>11.52</v>
      </c>
      <c r="I94" s="204"/>
      <c r="J94" s="200"/>
      <c r="K94" s="200"/>
      <c r="L94" s="205"/>
      <c r="M94" s="206"/>
      <c r="N94" s="207"/>
      <c r="O94" s="207"/>
      <c r="P94" s="207"/>
      <c r="Q94" s="207"/>
      <c r="R94" s="207"/>
      <c r="S94" s="207"/>
      <c r="T94" s="208"/>
      <c r="AT94" s="209" t="s">
        <v>131</v>
      </c>
      <c r="AU94" s="209" t="s">
        <v>73</v>
      </c>
      <c r="AV94" s="9" t="s">
        <v>83</v>
      </c>
      <c r="AW94" s="9" t="s">
        <v>35</v>
      </c>
      <c r="AX94" s="9" t="s">
        <v>73</v>
      </c>
      <c r="AY94" s="209" t="s">
        <v>127</v>
      </c>
    </row>
    <row r="95" s="9" customFormat="1">
      <c r="B95" s="199"/>
      <c r="C95" s="200"/>
      <c r="D95" s="196" t="s">
        <v>131</v>
      </c>
      <c r="E95" s="201" t="s">
        <v>1</v>
      </c>
      <c r="F95" s="202" t="s">
        <v>148</v>
      </c>
      <c r="G95" s="200"/>
      <c r="H95" s="203">
        <v>2.8799999999999999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131</v>
      </c>
      <c r="AU95" s="209" t="s">
        <v>73</v>
      </c>
      <c r="AV95" s="9" t="s">
        <v>83</v>
      </c>
      <c r="AW95" s="9" t="s">
        <v>35</v>
      </c>
      <c r="AX95" s="9" t="s">
        <v>73</v>
      </c>
      <c r="AY95" s="209" t="s">
        <v>127</v>
      </c>
    </row>
    <row r="96" s="9" customFormat="1">
      <c r="B96" s="199"/>
      <c r="C96" s="200"/>
      <c r="D96" s="196" t="s">
        <v>131</v>
      </c>
      <c r="E96" s="201" t="s">
        <v>1</v>
      </c>
      <c r="F96" s="202" t="s">
        <v>149</v>
      </c>
      <c r="G96" s="200"/>
      <c r="H96" s="203">
        <v>9.9199999999999999</v>
      </c>
      <c r="I96" s="204"/>
      <c r="J96" s="200"/>
      <c r="K96" s="200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131</v>
      </c>
      <c r="AU96" s="209" t="s">
        <v>73</v>
      </c>
      <c r="AV96" s="9" t="s">
        <v>83</v>
      </c>
      <c r="AW96" s="9" t="s">
        <v>35</v>
      </c>
      <c r="AX96" s="9" t="s">
        <v>73</v>
      </c>
      <c r="AY96" s="209" t="s">
        <v>127</v>
      </c>
    </row>
    <row r="97" s="9" customFormat="1">
      <c r="B97" s="199"/>
      <c r="C97" s="200"/>
      <c r="D97" s="196" t="s">
        <v>131</v>
      </c>
      <c r="E97" s="201" t="s">
        <v>1</v>
      </c>
      <c r="F97" s="202" t="s">
        <v>150</v>
      </c>
      <c r="G97" s="200"/>
      <c r="H97" s="203">
        <v>3.2000000000000002</v>
      </c>
      <c r="I97" s="204"/>
      <c r="J97" s="200"/>
      <c r="K97" s="200"/>
      <c r="L97" s="205"/>
      <c r="M97" s="206"/>
      <c r="N97" s="207"/>
      <c r="O97" s="207"/>
      <c r="P97" s="207"/>
      <c r="Q97" s="207"/>
      <c r="R97" s="207"/>
      <c r="S97" s="207"/>
      <c r="T97" s="208"/>
      <c r="AT97" s="209" t="s">
        <v>131</v>
      </c>
      <c r="AU97" s="209" t="s">
        <v>73</v>
      </c>
      <c r="AV97" s="9" t="s">
        <v>83</v>
      </c>
      <c r="AW97" s="9" t="s">
        <v>35</v>
      </c>
      <c r="AX97" s="9" t="s">
        <v>73</v>
      </c>
      <c r="AY97" s="209" t="s">
        <v>127</v>
      </c>
    </row>
    <row r="98" s="12" customFormat="1">
      <c r="B98" s="231"/>
      <c r="C98" s="232"/>
      <c r="D98" s="196" t="s">
        <v>131</v>
      </c>
      <c r="E98" s="233" t="s">
        <v>1</v>
      </c>
      <c r="F98" s="234" t="s">
        <v>144</v>
      </c>
      <c r="G98" s="232"/>
      <c r="H98" s="235">
        <v>27.52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AT98" s="241" t="s">
        <v>131</v>
      </c>
      <c r="AU98" s="241" t="s">
        <v>73</v>
      </c>
      <c r="AV98" s="12" t="s">
        <v>145</v>
      </c>
      <c r="AW98" s="12" t="s">
        <v>35</v>
      </c>
      <c r="AX98" s="12" t="s">
        <v>73</v>
      </c>
      <c r="AY98" s="241" t="s">
        <v>127</v>
      </c>
    </row>
    <row r="99" s="10" customFormat="1">
      <c r="B99" s="210"/>
      <c r="C99" s="211"/>
      <c r="D99" s="196" t="s">
        <v>131</v>
      </c>
      <c r="E99" s="212" t="s">
        <v>1</v>
      </c>
      <c r="F99" s="213" t="s">
        <v>135</v>
      </c>
      <c r="G99" s="211"/>
      <c r="H99" s="214">
        <v>33.920000000000002</v>
      </c>
      <c r="I99" s="215"/>
      <c r="J99" s="211"/>
      <c r="K99" s="211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131</v>
      </c>
      <c r="AU99" s="220" t="s">
        <v>73</v>
      </c>
      <c r="AV99" s="10" t="s">
        <v>126</v>
      </c>
      <c r="AW99" s="10" t="s">
        <v>35</v>
      </c>
      <c r="AX99" s="10" t="s">
        <v>81</v>
      </c>
      <c r="AY99" s="220" t="s">
        <v>127</v>
      </c>
    </row>
    <row r="100" s="1" customFormat="1" ht="22.5" customHeight="1">
      <c r="B100" s="35"/>
      <c r="C100" s="184" t="s">
        <v>145</v>
      </c>
      <c r="D100" s="184" t="s">
        <v>121</v>
      </c>
      <c r="E100" s="185" t="s">
        <v>151</v>
      </c>
      <c r="F100" s="186" t="s">
        <v>152</v>
      </c>
      <c r="G100" s="187" t="s">
        <v>124</v>
      </c>
      <c r="H100" s="188">
        <v>25.440000000000001</v>
      </c>
      <c r="I100" s="189"/>
      <c r="J100" s="190">
        <f>ROUND(I100*H100,2)</f>
        <v>0</v>
      </c>
      <c r="K100" s="186" t="s">
        <v>125</v>
      </c>
      <c r="L100" s="40"/>
      <c r="M100" s="191" t="s">
        <v>1</v>
      </c>
      <c r="N100" s="192" t="s">
        <v>44</v>
      </c>
      <c r="O100" s="76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AR100" s="14" t="s">
        <v>126</v>
      </c>
      <c r="AT100" s="14" t="s">
        <v>121</v>
      </c>
      <c r="AU100" s="14" t="s">
        <v>73</v>
      </c>
      <c r="AY100" s="14" t="s">
        <v>127</v>
      </c>
      <c r="BE100" s="195">
        <f>IF(N100="základní",J100,0)</f>
        <v>0</v>
      </c>
      <c r="BF100" s="195">
        <f>IF(N100="snížená",J100,0)</f>
        <v>0</v>
      </c>
      <c r="BG100" s="195">
        <f>IF(N100="zákl. přenesená",J100,0)</f>
        <v>0</v>
      </c>
      <c r="BH100" s="195">
        <f>IF(N100="sníž. přenesená",J100,0)</f>
        <v>0</v>
      </c>
      <c r="BI100" s="195">
        <f>IF(N100="nulová",J100,0)</f>
        <v>0</v>
      </c>
      <c r="BJ100" s="14" t="s">
        <v>81</v>
      </c>
      <c r="BK100" s="195">
        <f>ROUND(I100*H100,2)</f>
        <v>0</v>
      </c>
      <c r="BL100" s="14" t="s">
        <v>126</v>
      </c>
      <c r="BM100" s="14" t="s">
        <v>153</v>
      </c>
    </row>
    <row r="101" s="1" customFormat="1">
      <c r="B101" s="35"/>
      <c r="C101" s="36"/>
      <c r="D101" s="196" t="s">
        <v>129</v>
      </c>
      <c r="E101" s="36"/>
      <c r="F101" s="197" t="s">
        <v>154</v>
      </c>
      <c r="G101" s="36"/>
      <c r="H101" s="36"/>
      <c r="I101" s="140"/>
      <c r="J101" s="36"/>
      <c r="K101" s="36"/>
      <c r="L101" s="40"/>
      <c r="M101" s="198"/>
      <c r="N101" s="76"/>
      <c r="O101" s="76"/>
      <c r="P101" s="76"/>
      <c r="Q101" s="76"/>
      <c r="R101" s="76"/>
      <c r="S101" s="76"/>
      <c r="T101" s="77"/>
      <c r="AT101" s="14" t="s">
        <v>129</v>
      </c>
      <c r="AU101" s="14" t="s">
        <v>73</v>
      </c>
    </row>
    <row r="102" s="11" customFormat="1">
      <c r="B102" s="221"/>
      <c r="C102" s="222"/>
      <c r="D102" s="196" t="s">
        <v>131</v>
      </c>
      <c r="E102" s="223" t="s">
        <v>1</v>
      </c>
      <c r="F102" s="224" t="s">
        <v>140</v>
      </c>
      <c r="G102" s="222"/>
      <c r="H102" s="223" t="s">
        <v>1</v>
      </c>
      <c r="I102" s="225"/>
      <c r="J102" s="222"/>
      <c r="K102" s="222"/>
      <c r="L102" s="226"/>
      <c r="M102" s="227"/>
      <c r="N102" s="228"/>
      <c r="O102" s="228"/>
      <c r="P102" s="228"/>
      <c r="Q102" s="228"/>
      <c r="R102" s="228"/>
      <c r="S102" s="228"/>
      <c r="T102" s="229"/>
      <c r="AT102" s="230" t="s">
        <v>131</v>
      </c>
      <c r="AU102" s="230" t="s">
        <v>73</v>
      </c>
      <c r="AV102" s="11" t="s">
        <v>81</v>
      </c>
      <c r="AW102" s="11" t="s">
        <v>35</v>
      </c>
      <c r="AX102" s="11" t="s">
        <v>73</v>
      </c>
      <c r="AY102" s="230" t="s">
        <v>127</v>
      </c>
    </row>
    <row r="103" s="9" customFormat="1">
      <c r="B103" s="199"/>
      <c r="C103" s="200"/>
      <c r="D103" s="196" t="s">
        <v>131</v>
      </c>
      <c r="E103" s="201" t="s">
        <v>1</v>
      </c>
      <c r="F103" s="202" t="s">
        <v>155</v>
      </c>
      <c r="G103" s="200"/>
      <c r="H103" s="203">
        <v>1.2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131</v>
      </c>
      <c r="AU103" s="209" t="s">
        <v>73</v>
      </c>
      <c r="AV103" s="9" t="s">
        <v>83</v>
      </c>
      <c r="AW103" s="9" t="s">
        <v>35</v>
      </c>
      <c r="AX103" s="9" t="s">
        <v>73</v>
      </c>
      <c r="AY103" s="209" t="s">
        <v>127</v>
      </c>
    </row>
    <row r="104" s="9" customFormat="1">
      <c r="B104" s="199"/>
      <c r="C104" s="200"/>
      <c r="D104" s="196" t="s">
        <v>131</v>
      </c>
      <c r="E104" s="201" t="s">
        <v>1</v>
      </c>
      <c r="F104" s="202" t="s">
        <v>156</v>
      </c>
      <c r="G104" s="200"/>
      <c r="H104" s="203">
        <v>1.2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131</v>
      </c>
      <c r="AU104" s="209" t="s">
        <v>73</v>
      </c>
      <c r="AV104" s="9" t="s">
        <v>83</v>
      </c>
      <c r="AW104" s="9" t="s">
        <v>35</v>
      </c>
      <c r="AX104" s="9" t="s">
        <v>73</v>
      </c>
      <c r="AY104" s="209" t="s">
        <v>127</v>
      </c>
    </row>
    <row r="105" s="9" customFormat="1">
      <c r="B105" s="199"/>
      <c r="C105" s="200"/>
      <c r="D105" s="196" t="s">
        <v>131</v>
      </c>
      <c r="E105" s="201" t="s">
        <v>1</v>
      </c>
      <c r="F105" s="202" t="s">
        <v>157</v>
      </c>
      <c r="G105" s="200"/>
      <c r="H105" s="203">
        <v>2.3999999999999999</v>
      </c>
      <c r="I105" s="204"/>
      <c r="J105" s="200"/>
      <c r="K105" s="200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131</v>
      </c>
      <c r="AU105" s="209" t="s">
        <v>73</v>
      </c>
      <c r="AV105" s="9" t="s">
        <v>83</v>
      </c>
      <c r="AW105" s="9" t="s">
        <v>35</v>
      </c>
      <c r="AX105" s="9" t="s">
        <v>73</v>
      </c>
      <c r="AY105" s="209" t="s">
        <v>127</v>
      </c>
    </row>
    <row r="106" s="12" customFormat="1">
      <c r="B106" s="231"/>
      <c r="C106" s="232"/>
      <c r="D106" s="196" t="s">
        <v>131</v>
      </c>
      <c r="E106" s="233" t="s">
        <v>1</v>
      </c>
      <c r="F106" s="234" t="s">
        <v>144</v>
      </c>
      <c r="G106" s="232"/>
      <c r="H106" s="235">
        <v>4.7999999999999998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AT106" s="241" t="s">
        <v>131</v>
      </c>
      <c r="AU106" s="241" t="s">
        <v>73</v>
      </c>
      <c r="AV106" s="12" t="s">
        <v>145</v>
      </c>
      <c r="AW106" s="12" t="s">
        <v>35</v>
      </c>
      <c r="AX106" s="12" t="s">
        <v>73</v>
      </c>
      <c r="AY106" s="241" t="s">
        <v>127</v>
      </c>
    </row>
    <row r="107" s="11" customFormat="1">
      <c r="B107" s="221"/>
      <c r="C107" s="222"/>
      <c r="D107" s="196" t="s">
        <v>131</v>
      </c>
      <c r="E107" s="223" t="s">
        <v>1</v>
      </c>
      <c r="F107" s="224" t="s">
        <v>146</v>
      </c>
      <c r="G107" s="222"/>
      <c r="H107" s="223" t="s">
        <v>1</v>
      </c>
      <c r="I107" s="225"/>
      <c r="J107" s="222"/>
      <c r="K107" s="222"/>
      <c r="L107" s="226"/>
      <c r="M107" s="227"/>
      <c r="N107" s="228"/>
      <c r="O107" s="228"/>
      <c r="P107" s="228"/>
      <c r="Q107" s="228"/>
      <c r="R107" s="228"/>
      <c r="S107" s="228"/>
      <c r="T107" s="229"/>
      <c r="AT107" s="230" t="s">
        <v>131</v>
      </c>
      <c r="AU107" s="230" t="s">
        <v>73</v>
      </c>
      <c r="AV107" s="11" t="s">
        <v>81</v>
      </c>
      <c r="AW107" s="11" t="s">
        <v>35</v>
      </c>
      <c r="AX107" s="11" t="s">
        <v>73</v>
      </c>
      <c r="AY107" s="230" t="s">
        <v>127</v>
      </c>
    </row>
    <row r="108" s="9" customFormat="1">
      <c r="B108" s="199"/>
      <c r="C108" s="200"/>
      <c r="D108" s="196" t="s">
        <v>131</v>
      </c>
      <c r="E108" s="201" t="s">
        <v>1</v>
      </c>
      <c r="F108" s="202" t="s">
        <v>158</v>
      </c>
      <c r="G108" s="200"/>
      <c r="H108" s="203">
        <v>8.6400000000000006</v>
      </c>
      <c r="I108" s="204"/>
      <c r="J108" s="200"/>
      <c r="K108" s="200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131</v>
      </c>
      <c r="AU108" s="209" t="s">
        <v>73</v>
      </c>
      <c r="AV108" s="9" t="s">
        <v>83</v>
      </c>
      <c r="AW108" s="9" t="s">
        <v>35</v>
      </c>
      <c r="AX108" s="9" t="s">
        <v>73</v>
      </c>
      <c r="AY108" s="209" t="s">
        <v>127</v>
      </c>
    </row>
    <row r="109" s="9" customFormat="1">
      <c r="B109" s="199"/>
      <c r="C109" s="200"/>
      <c r="D109" s="196" t="s">
        <v>131</v>
      </c>
      <c r="E109" s="201" t="s">
        <v>1</v>
      </c>
      <c r="F109" s="202" t="s">
        <v>159</v>
      </c>
      <c r="G109" s="200"/>
      <c r="H109" s="203">
        <v>2.1600000000000001</v>
      </c>
      <c r="I109" s="204"/>
      <c r="J109" s="200"/>
      <c r="K109" s="200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131</v>
      </c>
      <c r="AU109" s="209" t="s">
        <v>73</v>
      </c>
      <c r="AV109" s="9" t="s">
        <v>83</v>
      </c>
      <c r="AW109" s="9" t="s">
        <v>35</v>
      </c>
      <c r="AX109" s="9" t="s">
        <v>73</v>
      </c>
      <c r="AY109" s="209" t="s">
        <v>127</v>
      </c>
    </row>
    <row r="110" s="9" customFormat="1">
      <c r="B110" s="199"/>
      <c r="C110" s="200"/>
      <c r="D110" s="196" t="s">
        <v>131</v>
      </c>
      <c r="E110" s="201" t="s">
        <v>1</v>
      </c>
      <c r="F110" s="202" t="s">
        <v>160</v>
      </c>
      <c r="G110" s="200"/>
      <c r="H110" s="203">
        <v>7.4400000000000004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131</v>
      </c>
      <c r="AU110" s="209" t="s">
        <v>73</v>
      </c>
      <c r="AV110" s="9" t="s">
        <v>83</v>
      </c>
      <c r="AW110" s="9" t="s">
        <v>35</v>
      </c>
      <c r="AX110" s="9" t="s">
        <v>73</v>
      </c>
      <c r="AY110" s="209" t="s">
        <v>127</v>
      </c>
    </row>
    <row r="111" s="9" customFormat="1">
      <c r="B111" s="199"/>
      <c r="C111" s="200"/>
      <c r="D111" s="196" t="s">
        <v>131</v>
      </c>
      <c r="E111" s="201" t="s">
        <v>1</v>
      </c>
      <c r="F111" s="202" t="s">
        <v>161</v>
      </c>
      <c r="G111" s="200"/>
      <c r="H111" s="203">
        <v>2.3999999999999999</v>
      </c>
      <c r="I111" s="204"/>
      <c r="J111" s="200"/>
      <c r="K111" s="200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131</v>
      </c>
      <c r="AU111" s="209" t="s">
        <v>73</v>
      </c>
      <c r="AV111" s="9" t="s">
        <v>83</v>
      </c>
      <c r="AW111" s="9" t="s">
        <v>35</v>
      </c>
      <c r="AX111" s="9" t="s">
        <v>73</v>
      </c>
      <c r="AY111" s="209" t="s">
        <v>127</v>
      </c>
    </row>
    <row r="112" s="12" customFormat="1">
      <c r="B112" s="231"/>
      <c r="C112" s="232"/>
      <c r="D112" s="196" t="s">
        <v>131</v>
      </c>
      <c r="E112" s="233" t="s">
        <v>1</v>
      </c>
      <c r="F112" s="234" t="s">
        <v>144</v>
      </c>
      <c r="G112" s="232"/>
      <c r="H112" s="235">
        <v>20.640000000000001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AT112" s="241" t="s">
        <v>131</v>
      </c>
      <c r="AU112" s="241" t="s">
        <v>73</v>
      </c>
      <c r="AV112" s="12" t="s">
        <v>145</v>
      </c>
      <c r="AW112" s="12" t="s">
        <v>35</v>
      </c>
      <c r="AX112" s="12" t="s">
        <v>73</v>
      </c>
      <c r="AY112" s="241" t="s">
        <v>127</v>
      </c>
    </row>
    <row r="113" s="10" customFormat="1">
      <c r="B113" s="210"/>
      <c r="C113" s="211"/>
      <c r="D113" s="196" t="s">
        <v>131</v>
      </c>
      <c r="E113" s="212" t="s">
        <v>1</v>
      </c>
      <c r="F113" s="213" t="s">
        <v>135</v>
      </c>
      <c r="G113" s="211"/>
      <c r="H113" s="214">
        <v>25.440000000000001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131</v>
      </c>
      <c r="AU113" s="220" t="s">
        <v>73</v>
      </c>
      <c r="AV113" s="10" t="s">
        <v>126</v>
      </c>
      <c r="AW113" s="10" t="s">
        <v>35</v>
      </c>
      <c r="AX113" s="10" t="s">
        <v>81</v>
      </c>
      <c r="AY113" s="220" t="s">
        <v>127</v>
      </c>
    </row>
    <row r="114" s="1" customFormat="1" ht="22.5" customHeight="1">
      <c r="B114" s="35"/>
      <c r="C114" s="184" t="s">
        <v>126</v>
      </c>
      <c r="D114" s="184" t="s">
        <v>121</v>
      </c>
      <c r="E114" s="185" t="s">
        <v>162</v>
      </c>
      <c r="F114" s="186" t="s">
        <v>163</v>
      </c>
      <c r="G114" s="187" t="s">
        <v>124</v>
      </c>
      <c r="H114" s="188">
        <v>623.03999999999996</v>
      </c>
      <c r="I114" s="189"/>
      <c r="J114" s="190">
        <f>ROUND(I114*H114,2)</f>
        <v>0</v>
      </c>
      <c r="K114" s="186" t="s">
        <v>125</v>
      </c>
      <c r="L114" s="40"/>
      <c r="M114" s="191" t="s">
        <v>1</v>
      </c>
      <c r="N114" s="192" t="s">
        <v>44</v>
      </c>
      <c r="O114" s="76"/>
      <c r="P114" s="193">
        <f>O114*H114</f>
        <v>0</v>
      </c>
      <c r="Q114" s="193">
        <v>0</v>
      </c>
      <c r="R114" s="193">
        <f>Q114*H114</f>
        <v>0</v>
      </c>
      <c r="S114" s="193">
        <v>0</v>
      </c>
      <c r="T114" s="194">
        <f>S114*H114</f>
        <v>0</v>
      </c>
      <c r="AR114" s="14" t="s">
        <v>126</v>
      </c>
      <c r="AT114" s="14" t="s">
        <v>121</v>
      </c>
      <c r="AU114" s="14" t="s">
        <v>73</v>
      </c>
      <c r="AY114" s="14" t="s">
        <v>127</v>
      </c>
      <c r="BE114" s="195">
        <f>IF(N114="základní",J114,0)</f>
        <v>0</v>
      </c>
      <c r="BF114" s="195">
        <f>IF(N114="snížená",J114,0)</f>
        <v>0</v>
      </c>
      <c r="BG114" s="195">
        <f>IF(N114="zákl. přenesená",J114,0)</f>
        <v>0</v>
      </c>
      <c r="BH114" s="195">
        <f>IF(N114="sníž. přenesená",J114,0)</f>
        <v>0</v>
      </c>
      <c r="BI114" s="195">
        <f>IF(N114="nulová",J114,0)</f>
        <v>0</v>
      </c>
      <c r="BJ114" s="14" t="s">
        <v>81</v>
      </c>
      <c r="BK114" s="195">
        <f>ROUND(I114*H114,2)</f>
        <v>0</v>
      </c>
      <c r="BL114" s="14" t="s">
        <v>126</v>
      </c>
      <c r="BM114" s="14" t="s">
        <v>164</v>
      </c>
    </row>
    <row r="115" s="1" customFormat="1">
      <c r="B115" s="35"/>
      <c r="C115" s="36"/>
      <c r="D115" s="196" t="s">
        <v>129</v>
      </c>
      <c r="E115" s="36"/>
      <c r="F115" s="197" t="s">
        <v>165</v>
      </c>
      <c r="G115" s="36"/>
      <c r="H115" s="36"/>
      <c r="I115" s="140"/>
      <c r="J115" s="36"/>
      <c r="K115" s="36"/>
      <c r="L115" s="40"/>
      <c r="M115" s="198"/>
      <c r="N115" s="76"/>
      <c r="O115" s="76"/>
      <c r="P115" s="76"/>
      <c r="Q115" s="76"/>
      <c r="R115" s="76"/>
      <c r="S115" s="76"/>
      <c r="T115" s="77"/>
      <c r="AT115" s="14" t="s">
        <v>129</v>
      </c>
      <c r="AU115" s="14" t="s">
        <v>73</v>
      </c>
    </row>
    <row r="116" s="1" customFormat="1">
      <c r="B116" s="35"/>
      <c r="C116" s="36"/>
      <c r="D116" s="196" t="s">
        <v>166</v>
      </c>
      <c r="E116" s="36"/>
      <c r="F116" s="242" t="s">
        <v>167</v>
      </c>
      <c r="G116" s="36"/>
      <c r="H116" s="36"/>
      <c r="I116" s="140"/>
      <c r="J116" s="36"/>
      <c r="K116" s="36"/>
      <c r="L116" s="40"/>
      <c r="M116" s="198"/>
      <c r="N116" s="76"/>
      <c r="O116" s="76"/>
      <c r="P116" s="76"/>
      <c r="Q116" s="76"/>
      <c r="R116" s="76"/>
      <c r="S116" s="76"/>
      <c r="T116" s="77"/>
      <c r="AT116" s="14" t="s">
        <v>166</v>
      </c>
      <c r="AU116" s="14" t="s">
        <v>73</v>
      </c>
    </row>
    <row r="117" s="9" customFormat="1">
      <c r="B117" s="199"/>
      <c r="C117" s="200"/>
      <c r="D117" s="196" t="s">
        <v>131</v>
      </c>
      <c r="E117" s="201" t="s">
        <v>1</v>
      </c>
      <c r="F117" s="202" t="s">
        <v>168</v>
      </c>
      <c r="G117" s="200"/>
      <c r="H117" s="203">
        <v>314.81999999999999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131</v>
      </c>
      <c r="AU117" s="209" t="s">
        <v>73</v>
      </c>
      <c r="AV117" s="9" t="s">
        <v>83</v>
      </c>
      <c r="AW117" s="9" t="s">
        <v>35</v>
      </c>
      <c r="AX117" s="9" t="s">
        <v>73</v>
      </c>
      <c r="AY117" s="209" t="s">
        <v>127</v>
      </c>
    </row>
    <row r="118" s="9" customFormat="1">
      <c r="B118" s="199"/>
      <c r="C118" s="200"/>
      <c r="D118" s="196" t="s">
        <v>131</v>
      </c>
      <c r="E118" s="201" t="s">
        <v>1</v>
      </c>
      <c r="F118" s="202" t="s">
        <v>169</v>
      </c>
      <c r="G118" s="200"/>
      <c r="H118" s="203">
        <v>308.22000000000003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131</v>
      </c>
      <c r="AU118" s="209" t="s">
        <v>73</v>
      </c>
      <c r="AV118" s="9" t="s">
        <v>83</v>
      </c>
      <c r="AW118" s="9" t="s">
        <v>35</v>
      </c>
      <c r="AX118" s="9" t="s">
        <v>73</v>
      </c>
      <c r="AY118" s="209" t="s">
        <v>127</v>
      </c>
    </row>
    <row r="119" s="10" customFormat="1">
      <c r="B119" s="210"/>
      <c r="C119" s="211"/>
      <c r="D119" s="196" t="s">
        <v>131</v>
      </c>
      <c r="E119" s="212" t="s">
        <v>1</v>
      </c>
      <c r="F119" s="213" t="s">
        <v>135</v>
      </c>
      <c r="G119" s="211"/>
      <c r="H119" s="214">
        <v>623.03999999999996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131</v>
      </c>
      <c r="AU119" s="220" t="s">
        <v>73</v>
      </c>
      <c r="AV119" s="10" t="s">
        <v>126</v>
      </c>
      <c r="AW119" s="10" t="s">
        <v>35</v>
      </c>
      <c r="AX119" s="10" t="s">
        <v>81</v>
      </c>
      <c r="AY119" s="220" t="s">
        <v>127</v>
      </c>
    </row>
    <row r="120" s="1" customFormat="1" ht="22.5" customHeight="1">
      <c r="B120" s="35"/>
      <c r="C120" s="184" t="s">
        <v>170</v>
      </c>
      <c r="D120" s="184" t="s">
        <v>121</v>
      </c>
      <c r="E120" s="185" t="s">
        <v>171</v>
      </c>
      <c r="F120" s="186" t="s">
        <v>172</v>
      </c>
      <c r="G120" s="187" t="s">
        <v>173</v>
      </c>
      <c r="H120" s="188">
        <v>22</v>
      </c>
      <c r="I120" s="189"/>
      <c r="J120" s="190">
        <f>ROUND(I120*H120,2)</f>
        <v>0</v>
      </c>
      <c r="K120" s="186" t="s">
        <v>125</v>
      </c>
      <c r="L120" s="40"/>
      <c r="M120" s="191" t="s">
        <v>1</v>
      </c>
      <c r="N120" s="192" t="s">
        <v>44</v>
      </c>
      <c r="O120" s="76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AR120" s="14" t="s">
        <v>126</v>
      </c>
      <c r="AT120" s="14" t="s">
        <v>121</v>
      </c>
      <c r="AU120" s="14" t="s">
        <v>73</v>
      </c>
      <c r="AY120" s="14" t="s">
        <v>127</v>
      </c>
      <c r="BE120" s="195">
        <f>IF(N120="základní",J120,0)</f>
        <v>0</v>
      </c>
      <c r="BF120" s="195">
        <f>IF(N120="snížená",J120,0)</f>
        <v>0</v>
      </c>
      <c r="BG120" s="195">
        <f>IF(N120="zákl. přenesená",J120,0)</f>
        <v>0</v>
      </c>
      <c r="BH120" s="195">
        <f>IF(N120="sníž. přenesená",J120,0)</f>
        <v>0</v>
      </c>
      <c r="BI120" s="195">
        <f>IF(N120="nulová",J120,0)</f>
        <v>0</v>
      </c>
      <c r="BJ120" s="14" t="s">
        <v>81</v>
      </c>
      <c r="BK120" s="195">
        <f>ROUND(I120*H120,2)</f>
        <v>0</v>
      </c>
      <c r="BL120" s="14" t="s">
        <v>126</v>
      </c>
      <c r="BM120" s="14" t="s">
        <v>174</v>
      </c>
    </row>
    <row r="121" s="1" customFormat="1">
      <c r="B121" s="35"/>
      <c r="C121" s="36"/>
      <c r="D121" s="196" t="s">
        <v>129</v>
      </c>
      <c r="E121" s="36"/>
      <c r="F121" s="197" t="s">
        <v>175</v>
      </c>
      <c r="G121" s="36"/>
      <c r="H121" s="36"/>
      <c r="I121" s="140"/>
      <c r="J121" s="36"/>
      <c r="K121" s="36"/>
      <c r="L121" s="40"/>
      <c r="M121" s="198"/>
      <c r="N121" s="76"/>
      <c r="O121" s="76"/>
      <c r="P121" s="76"/>
      <c r="Q121" s="76"/>
      <c r="R121" s="76"/>
      <c r="S121" s="76"/>
      <c r="T121" s="77"/>
      <c r="AT121" s="14" t="s">
        <v>129</v>
      </c>
      <c r="AU121" s="14" t="s">
        <v>73</v>
      </c>
    </row>
    <row r="122" s="1" customFormat="1">
      <c r="B122" s="35"/>
      <c r="C122" s="36"/>
      <c r="D122" s="196" t="s">
        <v>166</v>
      </c>
      <c r="E122" s="36"/>
      <c r="F122" s="242" t="s">
        <v>176</v>
      </c>
      <c r="G122" s="36"/>
      <c r="H122" s="36"/>
      <c r="I122" s="140"/>
      <c r="J122" s="36"/>
      <c r="K122" s="36"/>
      <c r="L122" s="40"/>
      <c r="M122" s="198"/>
      <c r="N122" s="76"/>
      <c r="O122" s="76"/>
      <c r="P122" s="76"/>
      <c r="Q122" s="76"/>
      <c r="R122" s="76"/>
      <c r="S122" s="76"/>
      <c r="T122" s="77"/>
      <c r="AT122" s="14" t="s">
        <v>166</v>
      </c>
      <c r="AU122" s="14" t="s">
        <v>73</v>
      </c>
    </row>
    <row r="123" s="1" customFormat="1" ht="22.5" customHeight="1">
      <c r="B123" s="35"/>
      <c r="C123" s="184" t="s">
        <v>177</v>
      </c>
      <c r="D123" s="184" t="s">
        <v>121</v>
      </c>
      <c r="E123" s="185" t="s">
        <v>178</v>
      </c>
      <c r="F123" s="186" t="s">
        <v>179</v>
      </c>
      <c r="G123" s="187" t="s">
        <v>173</v>
      </c>
      <c r="H123" s="188">
        <v>12</v>
      </c>
      <c r="I123" s="189"/>
      <c r="J123" s="190">
        <f>ROUND(I123*H123,2)</f>
        <v>0</v>
      </c>
      <c r="K123" s="186" t="s">
        <v>125</v>
      </c>
      <c r="L123" s="40"/>
      <c r="M123" s="191" t="s">
        <v>1</v>
      </c>
      <c r="N123" s="192" t="s">
        <v>44</v>
      </c>
      <c r="O123" s="76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AR123" s="14" t="s">
        <v>126</v>
      </c>
      <c r="AT123" s="14" t="s">
        <v>121</v>
      </c>
      <c r="AU123" s="14" t="s">
        <v>73</v>
      </c>
      <c r="AY123" s="14" t="s">
        <v>127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81</v>
      </c>
      <c r="BK123" s="195">
        <f>ROUND(I123*H123,2)</f>
        <v>0</v>
      </c>
      <c r="BL123" s="14" t="s">
        <v>126</v>
      </c>
      <c r="BM123" s="14" t="s">
        <v>180</v>
      </c>
    </row>
    <row r="124" s="1" customFormat="1">
      <c r="B124" s="35"/>
      <c r="C124" s="36"/>
      <c r="D124" s="196" t="s">
        <v>129</v>
      </c>
      <c r="E124" s="36"/>
      <c r="F124" s="197" t="s">
        <v>181</v>
      </c>
      <c r="G124" s="36"/>
      <c r="H124" s="36"/>
      <c r="I124" s="140"/>
      <c r="J124" s="36"/>
      <c r="K124" s="36"/>
      <c r="L124" s="40"/>
      <c r="M124" s="198"/>
      <c r="N124" s="76"/>
      <c r="O124" s="76"/>
      <c r="P124" s="76"/>
      <c r="Q124" s="76"/>
      <c r="R124" s="76"/>
      <c r="S124" s="76"/>
      <c r="T124" s="77"/>
      <c r="AT124" s="14" t="s">
        <v>129</v>
      </c>
      <c r="AU124" s="14" t="s">
        <v>73</v>
      </c>
    </row>
    <row r="125" s="1" customFormat="1">
      <c r="B125" s="35"/>
      <c r="C125" s="36"/>
      <c r="D125" s="196" t="s">
        <v>166</v>
      </c>
      <c r="E125" s="36"/>
      <c r="F125" s="242" t="s">
        <v>182</v>
      </c>
      <c r="G125" s="36"/>
      <c r="H125" s="36"/>
      <c r="I125" s="140"/>
      <c r="J125" s="36"/>
      <c r="K125" s="36"/>
      <c r="L125" s="40"/>
      <c r="M125" s="198"/>
      <c r="N125" s="76"/>
      <c r="O125" s="76"/>
      <c r="P125" s="76"/>
      <c r="Q125" s="76"/>
      <c r="R125" s="76"/>
      <c r="S125" s="76"/>
      <c r="T125" s="77"/>
      <c r="AT125" s="14" t="s">
        <v>166</v>
      </c>
      <c r="AU125" s="14" t="s">
        <v>73</v>
      </c>
    </row>
    <row r="126" s="1" customFormat="1" ht="22.5" customHeight="1">
      <c r="B126" s="35"/>
      <c r="C126" s="184" t="s">
        <v>183</v>
      </c>
      <c r="D126" s="184" t="s">
        <v>121</v>
      </c>
      <c r="E126" s="185" t="s">
        <v>184</v>
      </c>
      <c r="F126" s="186" t="s">
        <v>185</v>
      </c>
      <c r="G126" s="187" t="s">
        <v>186</v>
      </c>
      <c r="H126" s="188">
        <v>10</v>
      </c>
      <c r="I126" s="189"/>
      <c r="J126" s="190">
        <f>ROUND(I126*H126,2)</f>
        <v>0</v>
      </c>
      <c r="K126" s="186" t="s">
        <v>125</v>
      </c>
      <c r="L126" s="40"/>
      <c r="M126" s="191" t="s">
        <v>1</v>
      </c>
      <c r="N126" s="192" t="s">
        <v>44</v>
      </c>
      <c r="O126" s="76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AR126" s="14" t="s">
        <v>126</v>
      </c>
      <c r="AT126" s="14" t="s">
        <v>121</v>
      </c>
      <c r="AU126" s="14" t="s">
        <v>73</v>
      </c>
      <c r="AY126" s="14" t="s">
        <v>127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4" t="s">
        <v>81</v>
      </c>
      <c r="BK126" s="195">
        <f>ROUND(I126*H126,2)</f>
        <v>0</v>
      </c>
      <c r="BL126" s="14" t="s">
        <v>126</v>
      </c>
      <c r="BM126" s="14" t="s">
        <v>187</v>
      </c>
    </row>
    <row r="127" s="1" customFormat="1">
      <c r="B127" s="35"/>
      <c r="C127" s="36"/>
      <c r="D127" s="196" t="s">
        <v>129</v>
      </c>
      <c r="E127" s="36"/>
      <c r="F127" s="197" t="s">
        <v>188</v>
      </c>
      <c r="G127" s="36"/>
      <c r="H127" s="36"/>
      <c r="I127" s="140"/>
      <c r="J127" s="36"/>
      <c r="K127" s="36"/>
      <c r="L127" s="40"/>
      <c r="M127" s="198"/>
      <c r="N127" s="76"/>
      <c r="O127" s="76"/>
      <c r="P127" s="76"/>
      <c r="Q127" s="76"/>
      <c r="R127" s="76"/>
      <c r="S127" s="76"/>
      <c r="T127" s="77"/>
      <c r="AT127" s="14" t="s">
        <v>129</v>
      </c>
      <c r="AU127" s="14" t="s">
        <v>73</v>
      </c>
    </row>
    <row r="128" s="1" customFormat="1">
      <c r="B128" s="35"/>
      <c r="C128" s="36"/>
      <c r="D128" s="196" t="s">
        <v>166</v>
      </c>
      <c r="E128" s="36"/>
      <c r="F128" s="242" t="s">
        <v>189</v>
      </c>
      <c r="G128" s="36"/>
      <c r="H128" s="36"/>
      <c r="I128" s="140"/>
      <c r="J128" s="36"/>
      <c r="K128" s="36"/>
      <c r="L128" s="40"/>
      <c r="M128" s="198"/>
      <c r="N128" s="76"/>
      <c r="O128" s="76"/>
      <c r="P128" s="76"/>
      <c r="Q128" s="76"/>
      <c r="R128" s="76"/>
      <c r="S128" s="76"/>
      <c r="T128" s="77"/>
      <c r="AT128" s="14" t="s">
        <v>166</v>
      </c>
      <c r="AU128" s="14" t="s">
        <v>73</v>
      </c>
    </row>
    <row r="129" s="1" customFormat="1" ht="22.5" customHeight="1">
      <c r="B129" s="35"/>
      <c r="C129" s="184" t="s">
        <v>190</v>
      </c>
      <c r="D129" s="184" t="s">
        <v>121</v>
      </c>
      <c r="E129" s="185" t="s">
        <v>191</v>
      </c>
      <c r="F129" s="186" t="s">
        <v>192</v>
      </c>
      <c r="G129" s="187" t="s">
        <v>193</v>
      </c>
      <c r="H129" s="188">
        <v>761.68799999999999</v>
      </c>
      <c r="I129" s="189"/>
      <c r="J129" s="190">
        <f>ROUND(I129*H129,2)</f>
        <v>0</v>
      </c>
      <c r="K129" s="186" t="s">
        <v>125</v>
      </c>
      <c r="L129" s="40"/>
      <c r="M129" s="191" t="s">
        <v>1</v>
      </c>
      <c r="N129" s="192" t="s">
        <v>44</v>
      </c>
      <c r="O129" s="76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AR129" s="14" t="s">
        <v>194</v>
      </c>
      <c r="AT129" s="14" t="s">
        <v>121</v>
      </c>
      <c r="AU129" s="14" t="s">
        <v>73</v>
      </c>
      <c r="AY129" s="14" t="s">
        <v>127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4" t="s">
        <v>81</v>
      </c>
      <c r="BK129" s="195">
        <f>ROUND(I129*H129,2)</f>
        <v>0</v>
      </c>
      <c r="BL129" s="14" t="s">
        <v>194</v>
      </c>
      <c r="BM129" s="14" t="s">
        <v>195</v>
      </c>
    </row>
    <row r="130" s="1" customFormat="1">
      <c r="B130" s="35"/>
      <c r="C130" s="36"/>
      <c r="D130" s="196" t="s">
        <v>129</v>
      </c>
      <c r="E130" s="36"/>
      <c r="F130" s="197" t="s">
        <v>196</v>
      </c>
      <c r="G130" s="36"/>
      <c r="H130" s="36"/>
      <c r="I130" s="140"/>
      <c r="J130" s="36"/>
      <c r="K130" s="36"/>
      <c r="L130" s="40"/>
      <c r="M130" s="198"/>
      <c r="N130" s="76"/>
      <c r="O130" s="76"/>
      <c r="P130" s="76"/>
      <c r="Q130" s="76"/>
      <c r="R130" s="76"/>
      <c r="S130" s="76"/>
      <c r="T130" s="77"/>
      <c r="AT130" s="14" t="s">
        <v>129</v>
      </c>
      <c r="AU130" s="14" t="s">
        <v>73</v>
      </c>
    </row>
    <row r="131" s="9" customFormat="1">
      <c r="B131" s="199"/>
      <c r="C131" s="200"/>
      <c r="D131" s="196" t="s">
        <v>131</v>
      </c>
      <c r="E131" s="201" t="s">
        <v>1</v>
      </c>
      <c r="F131" s="202" t="s">
        <v>197</v>
      </c>
      <c r="G131" s="200"/>
      <c r="H131" s="203">
        <v>31.103999999999999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131</v>
      </c>
      <c r="AU131" s="209" t="s">
        <v>73</v>
      </c>
      <c r="AV131" s="9" t="s">
        <v>83</v>
      </c>
      <c r="AW131" s="9" t="s">
        <v>35</v>
      </c>
      <c r="AX131" s="9" t="s">
        <v>73</v>
      </c>
      <c r="AY131" s="209" t="s">
        <v>127</v>
      </c>
    </row>
    <row r="132" s="9" customFormat="1">
      <c r="B132" s="199"/>
      <c r="C132" s="200"/>
      <c r="D132" s="196" t="s">
        <v>131</v>
      </c>
      <c r="E132" s="201" t="s">
        <v>1</v>
      </c>
      <c r="F132" s="202" t="s">
        <v>198</v>
      </c>
      <c r="G132" s="200"/>
      <c r="H132" s="203">
        <v>106.848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131</v>
      </c>
      <c r="AU132" s="209" t="s">
        <v>73</v>
      </c>
      <c r="AV132" s="9" t="s">
        <v>83</v>
      </c>
      <c r="AW132" s="9" t="s">
        <v>35</v>
      </c>
      <c r="AX132" s="9" t="s">
        <v>73</v>
      </c>
      <c r="AY132" s="209" t="s">
        <v>127</v>
      </c>
    </row>
    <row r="133" s="9" customFormat="1">
      <c r="B133" s="199"/>
      <c r="C133" s="200"/>
      <c r="D133" s="196" t="s">
        <v>131</v>
      </c>
      <c r="E133" s="201" t="s">
        <v>1</v>
      </c>
      <c r="F133" s="202" t="s">
        <v>199</v>
      </c>
      <c r="G133" s="200"/>
      <c r="H133" s="203">
        <v>560.73599999999999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131</v>
      </c>
      <c r="AU133" s="209" t="s">
        <v>73</v>
      </c>
      <c r="AV133" s="9" t="s">
        <v>83</v>
      </c>
      <c r="AW133" s="9" t="s">
        <v>35</v>
      </c>
      <c r="AX133" s="9" t="s">
        <v>73</v>
      </c>
      <c r="AY133" s="209" t="s">
        <v>127</v>
      </c>
    </row>
    <row r="134" s="9" customFormat="1">
      <c r="B134" s="199"/>
      <c r="C134" s="200"/>
      <c r="D134" s="196" t="s">
        <v>131</v>
      </c>
      <c r="E134" s="201" t="s">
        <v>1</v>
      </c>
      <c r="F134" s="202" t="s">
        <v>200</v>
      </c>
      <c r="G134" s="200"/>
      <c r="H134" s="203">
        <v>63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131</v>
      </c>
      <c r="AU134" s="209" t="s">
        <v>73</v>
      </c>
      <c r="AV134" s="9" t="s">
        <v>83</v>
      </c>
      <c r="AW134" s="9" t="s">
        <v>35</v>
      </c>
      <c r="AX134" s="9" t="s">
        <v>73</v>
      </c>
      <c r="AY134" s="209" t="s">
        <v>127</v>
      </c>
    </row>
    <row r="135" s="10" customFormat="1">
      <c r="B135" s="210"/>
      <c r="C135" s="211"/>
      <c r="D135" s="196" t="s">
        <v>131</v>
      </c>
      <c r="E135" s="212" t="s">
        <v>1</v>
      </c>
      <c r="F135" s="213" t="s">
        <v>135</v>
      </c>
      <c r="G135" s="211"/>
      <c r="H135" s="214">
        <v>761.68799999999999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131</v>
      </c>
      <c r="AU135" s="220" t="s">
        <v>73</v>
      </c>
      <c r="AV135" s="10" t="s">
        <v>126</v>
      </c>
      <c r="AW135" s="10" t="s">
        <v>35</v>
      </c>
      <c r="AX135" s="10" t="s">
        <v>81</v>
      </c>
      <c r="AY135" s="220" t="s">
        <v>127</v>
      </c>
    </row>
    <row r="136" s="1" customFormat="1" ht="22.5" customHeight="1">
      <c r="B136" s="35"/>
      <c r="C136" s="184" t="s">
        <v>201</v>
      </c>
      <c r="D136" s="184" t="s">
        <v>121</v>
      </c>
      <c r="E136" s="185" t="s">
        <v>202</v>
      </c>
      <c r="F136" s="186" t="s">
        <v>203</v>
      </c>
      <c r="G136" s="187" t="s">
        <v>193</v>
      </c>
      <c r="H136" s="188">
        <v>169.86000000000001</v>
      </c>
      <c r="I136" s="189"/>
      <c r="J136" s="190">
        <f>ROUND(I136*H136,2)</f>
        <v>0</v>
      </c>
      <c r="K136" s="186" t="s">
        <v>125</v>
      </c>
      <c r="L136" s="40"/>
      <c r="M136" s="191" t="s">
        <v>1</v>
      </c>
      <c r="N136" s="192" t="s">
        <v>44</v>
      </c>
      <c r="O136" s="76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AR136" s="14" t="s">
        <v>194</v>
      </c>
      <c r="AT136" s="14" t="s">
        <v>121</v>
      </c>
      <c r="AU136" s="14" t="s">
        <v>73</v>
      </c>
      <c r="AY136" s="14" t="s">
        <v>127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4" t="s">
        <v>81</v>
      </c>
      <c r="BK136" s="195">
        <f>ROUND(I136*H136,2)</f>
        <v>0</v>
      </c>
      <c r="BL136" s="14" t="s">
        <v>194</v>
      </c>
      <c r="BM136" s="14" t="s">
        <v>204</v>
      </c>
    </row>
    <row r="137" s="1" customFormat="1">
      <c r="B137" s="35"/>
      <c r="C137" s="36"/>
      <c r="D137" s="196" t="s">
        <v>129</v>
      </c>
      <c r="E137" s="36"/>
      <c r="F137" s="197" t="s">
        <v>205</v>
      </c>
      <c r="G137" s="36"/>
      <c r="H137" s="36"/>
      <c r="I137" s="140"/>
      <c r="J137" s="36"/>
      <c r="K137" s="36"/>
      <c r="L137" s="40"/>
      <c r="M137" s="198"/>
      <c r="N137" s="76"/>
      <c r="O137" s="76"/>
      <c r="P137" s="76"/>
      <c r="Q137" s="76"/>
      <c r="R137" s="76"/>
      <c r="S137" s="76"/>
      <c r="T137" s="77"/>
      <c r="AT137" s="14" t="s">
        <v>129</v>
      </c>
      <c r="AU137" s="14" t="s">
        <v>73</v>
      </c>
    </row>
    <row r="138" s="1" customFormat="1">
      <c r="B138" s="35"/>
      <c r="C138" s="36"/>
      <c r="D138" s="196" t="s">
        <v>166</v>
      </c>
      <c r="E138" s="36"/>
      <c r="F138" s="242" t="s">
        <v>206</v>
      </c>
      <c r="G138" s="36"/>
      <c r="H138" s="36"/>
      <c r="I138" s="140"/>
      <c r="J138" s="36"/>
      <c r="K138" s="36"/>
      <c r="L138" s="40"/>
      <c r="M138" s="198"/>
      <c r="N138" s="76"/>
      <c r="O138" s="76"/>
      <c r="P138" s="76"/>
      <c r="Q138" s="76"/>
      <c r="R138" s="76"/>
      <c r="S138" s="76"/>
      <c r="T138" s="77"/>
      <c r="AT138" s="14" t="s">
        <v>166</v>
      </c>
      <c r="AU138" s="14" t="s">
        <v>73</v>
      </c>
    </row>
    <row r="139" s="1" customFormat="1" ht="22.5" customHeight="1">
      <c r="B139" s="35"/>
      <c r="C139" s="184" t="s">
        <v>207</v>
      </c>
      <c r="D139" s="184" t="s">
        <v>121</v>
      </c>
      <c r="E139" s="185" t="s">
        <v>208</v>
      </c>
      <c r="F139" s="186" t="s">
        <v>209</v>
      </c>
      <c r="G139" s="187" t="s">
        <v>173</v>
      </c>
      <c r="H139" s="188">
        <v>1116</v>
      </c>
      <c r="I139" s="189"/>
      <c r="J139" s="190">
        <f>ROUND(I139*H139,2)</f>
        <v>0</v>
      </c>
      <c r="K139" s="186" t="s">
        <v>125</v>
      </c>
      <c r="L139" s="40"/>
      <c r="M139" s="191" t="s">
        <v>1</v>
      </c>
      <c r="N139" s="192" t="s">
        <v>44</v>
      </c>
      <c r="O139" s="76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AR139" s="14" t="s">
        <v>126</v>
      </c>
      <c r="AT139" s="14" t="s">
        <v>121</v>
      </c>
      <c r="AU139" s="14" t="s">
        <v>73</v>
      </c>
      <c r="AY139" s="14" t="s">
        <v>127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81</v>
      </c>
      <c r="BK139" s="195">
        <f>ROUND(I139*H139,2)</f>
        <v>0</v>
      </c>
      <c r="BL139" s="14" t="s">
        <v>126</v>
      </c>
      <c r="BM139" s="14" t="s">
        <v>210</v>
      </c>
    </row>
    <row r="140" s="1" customFormat="1">
      <c r="B140" s="35"/>
      <c r="C140" s="36"/>
      <c r="D140" s="196" t="s">
        <v>129</v>
      </c>
      <c r="E140" s="36"/>
      <c r="F140" s="197" t="s">
        <v>211</v>
      </c>
      <c r="G140" s="36"/>
      <c r="H140" s="36"/>
      <c r="I140" s="140"/>
      <c r="J140" s="36"/>
      <c r="K140" s="36"/>
      <c r="L140" s="40"/>
      <c r="M140" s="198"/>
      <c r="N140" s="76"/>
      <c r="O140" s="76"/>
      <c r="P140" s="76"/>
      <c r="Q140" s="76"/>
      <c r="R140" s="76"/>
      <c r="S140" s="76"/>
      <c r="T140" s="77"/>
      <c r="AT140" s="14" t="s">
        <v>129</v>
      </c>
      <c r="AU140" s="14" t="s">
        <v>73</v>
      </c>
    </row>
    <row r="141" s="1" customFormat="1">
      <c r="B141" s="35"/>
      <c r="C141" s="36"/>
      <c r="D141" s="196" t="s">
        <v>166</v>
      </c>
      <c r="E141" s="36"/>
      <c r="F141" s="242" t="s">
        <v>212</v>
      </c>
      <c r="G141" s="36"/>
      <c r="H141" s="36"/>
      <c r="I141" s="140"/>
      <c r="J141" s="36"/>
      <c r="K141" s="36"/>
      <c r="L141" s="40"/>
      <c r="M141" s="198"/>
      <c r="N141" s="76"/>
      <c r="O141" s="76"/>
      <c r="P141" s="76"/>
      <c r="Q141" s="76"/>
      <c r="R141" s="76"/>
      <c r="S141" s="76"/>
      <c r="T141" s="77"/>
      <c r="AT141" s="14" t="s">
        <v>166</v>
      </c>
      <c r="AU141" s="14" t="s">
        <v>73</v>
      </c>
    </row>
    <row r="142" s="1" customFormat="1" ht="22.5" customHeight="1">
      <c r="B142" s="35"/>
      <c r="C142" s="184" t="s">
        <v>213</v>
      </c>
      <c r="D142" s="184" t="s">
        <v>121</v>
      </c>
      <c r="E142" s="185" t="s">
        <v>214</v>
      </c>
      <c r="F142" s="186" t="s">
        <v>215</v>
      </c>
      <c r="G142" s="187" t="s">
        <v>173</v>
      </c>
      <c r="H142" s="188">
        <v>36</v>
      </c>
      <c r="I142" s="189"/>
      <c r="J142" s="190">
        <f>ROUND(I142*H142,2)</f>
        <v>0</v>
      </c>
      <c r="K142" s="186" t="s">
        <v>125</v>
      </c>
      <c r="L142" s="40"/>
      <c r="M142" s="191" t="s">
        <v>1</v>
      </c>
      <c r="N142" s="192" t="s">
        <v>44</v>
      </c>
      <c r="O142" s="76"/>
      <c r="P142" s="193">
        <f>O142*H142</f>
        <v>0</v>
      </c>
      <c r="Q142" s="193">
        <v>0</v>
      </c>
      <c r="R142" s="193">
        <f>Q142*H142</f>
        <v>0</v>
      </c>
      <c r="S142" s="193">
        <v>0</v>
      </c>
      <c r="T142" s="194">
        <f>S142*H142</f>
        <v>0</v>
      </c>
      <c r="AR142" s="14" t="s">
        <v>126</v>
      </c>
      <c r="AT142" s="14" t="s">
        <v>121</v>
      </c>
      <c r="AU142" s="14" t="s">
        <v>73</v>
      </c>
      <c r="AY142" s="14" t="s">
        <v>127</v>
      </c>
      <c r="BE142" s="195">
        <f>IF(N142="základní",J142,0)</f>
        <v>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4" t="s">
        <v>81</v>
      </c>
      <c r="BK142" s="195">
        <f>ROUND(I142*H142,2)</f>
        <v>0</v>
      </c>
      <c r="BL142" s="14" t="s">
        <v>126</v>
      </c>
      <c r="BM142" s="14" t="s">
        <v>216</v>
      </c>
    </row>
    <row r="143" s="1" customFormat="1">
      <c r="B143" s="35"/>
      <c r="C143" s="36"/>
      <c r="D143" s="196" t="s">
        <v>129</v>
      </c>
      <c r="E143" s="36"/>
      <c r="F143" s="197" t="s">
        <v>217</v>
      </c>
      <c r="G143" s="36"/>
      <c r="H143" s="36"/>
      <c r="I143" s="140"/>
      <c r="J143" s="36"/>
      <c r="K143" s="36"/>
      <c r="L143" s="40"/>
      <c r="M143" s="198"/>
      <c r="N143" s="76"/>
      <c r="O143" s="76"/>
      <c r="P143" s="76"/>
      <c r="Q143" s="76"/>
      <c r="R143" s="76"/>
      <c r="S143" s="76"/>
      <c r="T143" s="77"/>
      <c r="AT143" s="14" t="s">
        <v>129</v>
      </c>
      <c r="AU143" s="14" t="s">
        <v>73</v>
      </c>
    </row>
    <row r="144" s="1" customFormat="1" ht="22.5" customHeight="1">
      <c r="B144" s="35"/>
      <c r="C144" s="184" t="s">
        <v>218</v>
      </c>
      <c r="D144" s="184" t="s">
        <v>121</v>
      </c>
      <c r="E144" s="185" t="s">
        <v>219</v>
      </c>
      <c r="F144" s="186" t="s">
        <v>220</v>
      </c>
      <c r="G144" s="187" t="s">
        <v>173</v>
      </c>
      <c r="H144" s="188">
        <v>12</v>
      </c>
      <c r="I144" s="189"/>
      <c r="J144" s="190">
        <f>ROUND(I144*H144,2)</f>
        <v>0</v>
      </c>
      <c r="K144" s="186" t="s">
        <v>125</v>
      </c>
      <c r="L144" s="40"/>
      <c r="M144" s="191" t="s">
        <v>1</v>
      </c>
      <c r="N144" s="192" t="s">
        <v>44</v>
      </c>
      <c r="O144" s="76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AR144" s="14" t="s">
        <v>126</v>
      </c>
      <c r="AT144" s="14" t="s">
        <v>121</v>
      </c>
      <c r="AU144" s="14" t="s">
        <v>73</v>
      </c>
      <c r="AY144" s="14" t="s">
        <v>127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4" t="s">
        <v>81</v>
      </c>
      <c r="BK144" s="195">
        <f>ROUND(I144*H144,2)</f>
        <v>0</v>
      </c>
      <c r="BL144" s="14" t="s">
        <v>126</v>
      </c>
      <c r="BM144" s="14" t="s">
        <v>221</v>
      </c>
    </row>
    <row r="145" s="1" customFormat="1">
      <c r="B145" s="35"/>
      <c r="C145" s="36"/>
      <c r="D145" s="196" t="s">
        <v>129</v>
      </c>
      <c r="E145" s="36"/>
      <c r="F145" s="197" t="s">
        <v>222</v>
      </c>
      <c r="G145" s="36"/>
      <c r="H145" s="36"/>
      <c r="I145" s="140"/>
      <c r="J145" s="36"/>
      <c r="K145" s="36"/>
      <c r="L145" s="40"/>
      <c r="M145" s="198"/>
      <c r="N145" s="76"/>
      <c r="O145" s="76"/>
      <c r="P145" s="76"/>
      <c r="Q145" s="76"/>
      <c r="R145" s="76"/>
      <c r="S145" s="76"/>
      <c r="T145" s="77"/>
      <c r="AT145" s="14" t="s">
        <v>129</v>
      </c>
      <c r="AU145" s="14" t="s">
        <v>73</v>
      </c>
    </row>
    <row r="146" s="1" customFormat="1">
      <c r="B146" s="35"/>
      <c r="C146" s="36"/>
      <c r="D146" s="196" t="s">
        <v>166</v>
      </c>
      <c r="E146" s="36"/>
      <c r="F146" s="242" t="s">
        <v>223</v>
      </c>
      <c r="G146" s="36"/>
      <c r="H146" s="36"/>
      <c r="I146" s="140"/>
      <c r="J146" s="36"/>
      <c r="K146" s="36"/>
      <c r="L146" s="40"/>
      <c r="M146" s="198"/>
      <c r="N146" s="76"/>
      <c r="O146" s="76"/>
      <c r="P146" s="76"/>
      <c r="Q146" s="76"/>
      <c r="R146" s="76"/>
      <c r="S146" s="76"/>
      <c r="T146" s="77"/>
      <c r="AT146" s="14" t="s">
        <v>166</v>
      </c>
      <c r="AU146" s="14" t="s">
        <v>73</v>
      </c>
    </row>
    <row r="147" s="1" customFormat="1" ht="22.5" customHeight="1">
      <c r="B147" s="35"/>
      <c r="C147" s="184" t="s">
        <v>224</v>
      </c>
      <c r="D147" s="184" t="s">
        <v>121</v>
      </c>
      <c r="E147" s="185" t="s">
        <v>225</v>
      </c>
      <c r="F147" s="186" t="s">
        <v>226</v>
      </c>
      <c r="G147" s="187" t="s">
        <v>124</v>
      </c>
      <c r="H147" s="188">
        <v>35</v>
      </c>
      <c r="I147" s="189"/>
      <c r="J147" s="190">
        <f>ROUND(I147*H147,2)</f>
        <v>0</v>
      </c>
      <c r="K147" s="186" t="s">
        <v>125</v>
      </c>
      <c r="L147" s="40"/>
      <c r="M147" s="191" t="s">
        <v>1</v>
      </c>
      <c r="N147" s="192" t="s">
        <v>44</v>
      </c>
      <c r="O147" s="76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AR147" s="14" t="s">
        <v>126</v>
      </c>
      <c r="AT147" s="14" t="s">
        <v>121</v>
      </c>
      <c r="AU147" s="14" t="s">
        <v>73</v>
      </c>
      <c r="AY147" s="14" t="s">
        <v>127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4" t="s">
        <v>81</v>
      </c>
      <c r="BK147" s="195">
        <f>ROUND(I147*H147,2)</f>
        <v>0</v>
      </c>
      <c r="BL147" s="14" t="s">
        <v>126</v>
      </c>
      <c r="BM147" s="14" t="s">
        <v>227</v>
      </c>
    </row>
    <row r="148" s="1" customFormat="1">
      <c r="B148" s="35"/>
      <c r="C148" s="36"/>
      <c r="D148" s="196" t="s">
        <v>129</v>
      </c>
      <c r="E148" s="36"/>
      <c r="F148" s="197" t="s">
        <v>228</v>
      </c>
      <c r="G148" s="36"/>
      <c r="H148" s="36"/>
      <c r="I148" s="140"/>
      <c r="J148" s="36"/>
      <c r="K148" s="36"/>
      <c r="L148" s="40"/>
      <c r="M148" s="198"/>
      <c r="N148" s="76"/>
      <c r="O148" s="76"/>
      <c r="P148" s="76"/>
      <c r="Q148" s="76"/>
      <c r="R148" s="76"/>
      <c r="S148" s="76"/>
      <c r="T148" s="77"/>
      <c r="AT148" s="14" t="s">
        <v>129</v>
      </c>
      <c r="AU148" s="14" t="s">
        <v>73</v>
      </c>
    </row>
    <row r="149" s="9" customFormat="1">
      <c r="B149" s="199"/>
      <c r="C149" s="200"/>
      <c r="D149" s="196" t="s">
        <v>131</v>
      </c>
      <c r="E149" s="201" t="s">
        <v>1</v>
      </c>
      <c r="F149" s="202" t="s">
        <v>229</v>
      </c>
      <c r="G149" s="200"/>
      <c r="H149" s="203">
        <v>35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131</v>
      </c>
      <c r="AU149" s="209" t="s">
        <v>73</v>
      </c>
      <c r="AV149" s="9" t="s">
        <v>83</v>
      </c>
      <c r="AW149" s="9" t="s">
        <v>35</v>
      </c>
      <c r="AX149" s="9" t="s">
        <v>81</v>
      </c>
      <c r="AY149" s="209" t="s">
        <v>127</v>
      </c>
    </row>
    <row r="150" s="1" customFormat="1" ht="22.5" customHeight="1">
      <c r="B150" s="35"/>
      <c r="C150" s="184" t="s">
        <v>230</v>
      </c>
      <c r="D150" s="184" t="s">
        <v>121</v>
      </c>
      <c r="E150" s="185" t="s">
        <v>231</v>
      </c>
      <c r="F150" s="186" t="s">
        <v>232</v>
      </c>
      <c r="G150" s="187" t="s">
        <v>173</v>
      </c>
      <c r="H150" s="188">
        <v>7</v>
      </c>
      <c r="I150" s="189"/>
      <c r="J150" s="190">
        <f>ROUND(I150*H150,2)</f>
        <v>0</v>
      </c>
      <c r="K150" s="186" t="s">
        <v>125</v>
      </c>
      <c r="L150" s="40"/>
      <c r="M150" s="191" t="s">
        <v>1</v>
      </c>
      <c r="N150" s="192" t="s">
        <v>44</v>
      </c>
      <c r="O150" s="76"/>
      <c r="P150" s="193">
        <f>O150*H150</f>
        <v>0</v>
      </c>
      <c r="Q150" s="193">
        <v>0</v>
      </c>
      <c r="R150" s="193">
        <f>Q150*H150</f>
        <v>0</v>
      </c>
      <c r="S150" s="193">
        <v>0</v>
      </c>
      <c r="T150" s="194">
        <f>S150*H150</f>
        <v>0</v>
      </c>
      <c r="AR150" s="14" t="s">
        <v>126</v>
      </c>
      <c r="AT150" s="14" t="s">
        <v>121</v>
      </c>
      <c r="AU150" s="14" t="s">
        <v>73</v>
      </c>
      <c r="AY150" s="14" t="s">
        <v>127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4" t="s">
        <v>81</v>
      </c>
      <c r="BK150" s="195">
        <f>ROUND(I150*H150,2)</f>
        <v>0</v>
      </c>
      <c r="BL150" s="14" t="s">
        <v>126</v>
      </c>
      <c r="BM150" s="14" t="s">
        <v>233</v>
      </c>
    </row>
    <row r="151" s="1" customFormat="1">
      <c r="B151" s="35"/>
      <c r="C151" s="36"/>
      <c r="D151" s="196" t="s">
        <v>129</v>
      </c>
      <c r="E151" s="36"/>
      <c r="F151" s="197" t="s">
        <v>234</v>
      </c>
      <c r="G151" s="36"/>
      <c r="H151" s="36"/>
      <c r="I151" s="140"/>
      <c r="J151" s="36"/>
      <c r="K151" s="36"/>
      <c r="L151" s="40"/>
      <c r="M151" s="198"/>
      <c r="N151" s="76"/>
      <c r="O151" s="76"/>
      <c r="P151" s="76"/>
      <c r="Q151" s="76"/>
      <c r="R151" s="76"/>
      <c r="S151" s="76"/>
      <c r="T151" s="77"/>
      <c r="AT151" s="14" t="s">
        <v>129</v>
      </c>
      <c r="AU151" s="14" t="s">
        <v>73</v>
      </c>
    </row>
    <row r="152" s="1" customFormat="1">
      <c r="B152" s="35"/>
      <c r="C152" s="36"/>
      <c r="D152" s="196" t="s">
        <v>166</v>
      </c>
      <c r="E152" s="36"/>
      <c r="F152" s="242" t="s">
        <v>235</v>
      </c>
      <c r="G152" s="36"/>
      <c r="H152" s="36"/>
      <c r="I152" s="140"/>
      <c r="J152" s="36"/>
      <c r="K152" s="36"/>
      <c r="L152" s="40"/>
      <c r="M152" s="198"/>
      <c r="N152" s="76"/>
      <c r="O152" s="76"/>
      <c r="P152" s="76"/>
      <c r="Q152" s="76"/>
      <c r="R152" s="76"/>
      <c r="S152" s="76"/>
      <c r="T152" s="77"/>
      <c r="AT152" s="14" t="s">
        <v>166</v>
      </c>
      <c r="AU152" s="14" t="s">
        <v>73</v>
      </c>
    </row>
    <row r="153" s="1" customFormat="1" ht="22.5" customHeight="1">
      <c r="B153" s="35"/>
      <c r="C153" s="184" t="s">
        <v>8</v>
      </c>
      <c r="D153" s="184" t="s">
        <v>121</v>
      </c>
      <c r="E153" s="185" t="s">
        <v>236</v>
      </c>
      <c r="F153" s="186" t="s">
        <v>237</v>
      </c>
      <c r="G153" s="187" t="s">
        <v>186</v>
      </c>
      <c r="H153" s="188">
        <v>5</v>
      </c>
      <c r="I153" s="189"/>
      <c r="J153" s="190">
        <f>ROUND(I153*H153,2)</f>
        <v>0</v>
      </c>
      <c r="K153" s="186" t="s">
        <v>125</v>
      </c>
      <c r="L153" s="40"/>
      <c r="M153" s="191" t="s">
        <v>1</v>
      </c>
      <c r="N153" s="192" t="s">
        <v>44</v>
      </c>
      <c r="O153" s="76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AR153" s="14" t="s">
        <v>126</v>
      </c>
      <c r="AT153" s="14" t="s">
        <v>121</v>
      </c>
      <c r="AU153" s="14" t="s">
        <v>73</v>
      </c>
      <c r="AY153" s="14" t="s">
        <v>127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4" t="s">
        <v>81</v>
      </c>
      <c r="BK153" s="195">
        <f>ROUND(I153*H153,2)</f>
        <v>0</v>
      </c>
      <c r="BL153" s="14" t="s">
        <v>126</v>
      </c>
      <c r="BM153" s="14" t="s">
        <v>238</v>
      </c>
    </row>
    <row r="154" s="1" customFormat="1">
      <c r="B154" s="35"/>
      <c r="C154" s="36"/>
      <c r="D154" s="196" t="s">
        <v>129</v>
      </c>
      <c r="E154" s="36"/>
      <c r="F154" s="197" t="s">
        <v>239</v>
      </c>
      <c r="G154" s="36"/>
      <c r="H154" s="36"/>
      <c r="I154" s="140"/>
      <c r="J154" s="36"/>
      <c r="K154" s="36"/>
      <c r="L154" s="40"/>
      <c r="M154" s="198"/>
      <c r="N154" s="76"/>
      <c r="O154" s="76"/>
      <c r="P154" s="76"/>
      <c r="Q154" s="76"/>
      <c r="R154" s="76"/>
      <c r="S154" s="76"/>
      <c r="T154" s="77"/>
      <c r="AT154" s="14" t="s">
        <v>129</v>
      </c>
      <c r="AU154" s="14" t="s">
        <v>73</v>
      </c>
    </row>
    <row r="155" s="1" customFormat="1">
      <c r="B155" s="35"/>
      <c r="C155" s="36"/>
      <c r="D155" s="196" t="s">
        <v>166</v>
      </c>
      <c r="E155" s="36"/>
      <c r="F155" s="242" t="s">
        <v>240</v>
      </c>
      <c r="G155" s="36"/>
      <c r="H155" s="36"/>
      <c r="I155" s="140"/>
      <c r="J155" s="36"/>
      <c r="K155" s="36"/>
      <c r="L155" s="40"/>
      <c r="M155" s="198"/>
      <c r="N155" s="76"/>
      <c r="O155" s="76"/>
      <c r="P155" s="76"/>
      <c r="Q155" s="76"/>
      <c r="R155" s="76"/>
      <c r="S155" s="76"/>
      <c r="T155" s="77"/>
      <c r="AT155" s="14" t="s">
        <v>166</v>
      </c>
      <c r="AU155" s="14" t="s">
        <v>73</v>
      </c>
    </row>
    <row r="156" s="1" customFormat="1" ht="22.5" customHeight="1">
      <c r="B156" s="35"/>
      <c r="C156" s="184" t="s">
        <v>241</v>
      </c>
      <c r="D156" s="184" t="s">
        <v>121</v>
      </c>
      <c r="E156" s="185" t="s">
        <v>242</v>
      </c>
      <c r="F156" s="186" t="s">
        <v>243</v>
      </c>
      <c r="G156" s="187" t="s">
        <v>186</v>
      </c>
      <c r="H156" s="188">
        <v>5</v>
      </c>
      <c r="I156" s="189"/>
      <c r="J156" s="190">
        <f>ROUND(I156*H156,2)</f>
        <v>0</v>
      </c>
      <c r="K156" s="186" t="s">
        <v>125</v>
      </c>
      <c r="L156" s="40"/>
      <c r="M156" s="191" t="s">
        <v>1</v>
      </c>
      <c r="N156" s="192" t="s">
        <v>44</v>
      </c>
      <c r="O156" s="76"/>
      <c r="P156" s="193">
        <f>O156*H156</f>
        <v>0</v>
      </c>
      <c r="Q156" s="193">
        <v>0</v>
      </c>
      <c r="R156" s="193">
        <f>Q156*H156</f>
        <v>0</v>
      </c>
      <c r="S156" s="193">
        <v>0</v>
      </c>
      <c r="T156" s="194">
        <f>S156*H156</f>
        <v>0</v>
      </c>
      <c r="AR156" s="14" t="s">
        <v>126</v>
      </c>
      <c r="AT156" s="14" t="s">
        <v>121</v>
      </c>
      <c r="AU156" s="14" t="s">
        <v>73</v>
      </c>
      <c r="AY156" s="14" t="s">
        <v>127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4" t="s">
        <v>81</v>
      </c>
      <c r="BK156" s="195">
        <f>ROUND(I156*H156,2)</f>
        <v>0</v>
      </c>
      <c r="BL156" s="14" t="s">
        <v>126</v>
      </c>
      <c r="BM156" s="14" t="s">
        <v>244</v>
      </c>
    </row>
    <row r="157" s="1" customFormat="1">
      <c r="B157" s="35"/>
      <c r="C157" s="36"/>
      <c r="D157" s="196" t="s">
        <v>129</v>
      </c>
      <c r="E157" s="36"/>
      <c r="F157" s="197" t="s">
        <v>245</v>
      </c>
      <c r="G157" s="36"/>
      <c r="H157" s="36"/>
      <c r="I157" s="140"/>
      <c r="J157" s="36"/>
      <c r="K157" s="36"/>
      <c r="L157" s="40"/>
      <c r="M157" s="198"/>
      <c r="N157" s="76"/>
      <c r="O157" s="76"/>
      <c r="P157" s="76"/>
      <c r="Q157" s="76"/>
      <c r="R157" s="76"/>
      <c r="S157" s="76"/>
      <c r="T157" s="77"/>
      <c r="AT157" s="14" t="s">
        <v>129</v>
      </c>
      <c r="AU157" s="14" t="s">
        <v>73</v>
      </c>
    </row>
    <row r="158" s="1" customFormat="1">
      <c r="B158" s="35"/>
      <c r="C158" s="36"/>
      <c r="D158" s="196" t="s">
        <v>166</v>
      </c>
      <c r="E158" s="36"/>
      <c r="F158" s="242" t="s">
        <v>240</v>
      </c>
      <c r="G158" s="36"/>
      <c r="H158" s="36"/>
      <c r="I158" s="140"/>
      <c r="J158" s="36"/>
      <c r="K158" s="36"/>
      <c r="L158" s="40"/>
      <c r="M158" s="198"/>
      <c r="N158" s="76"/>
      <c r="O158" s="76"/>
      <c r="P158" s="76"/>
      <c r="Q158" s="76"/>
      <c r="R158" s="76"/>
      <c r="S158" s="76"/>
      <c r="T158" s="77"/>
      <c r="AT158" s="14" t="s">
        <v>166</v>
      </c>
      <c r="AU158" s="14" t="s">
        <v>73</v>
      </c>
    </row>
    <row r="159" s="1" customFormat="1" ht="22.5" customHeight="1">
      <c r="B159" s="35"/>
      <c r="C159" s="243" t="s">
        <v>246</v>
      </c>
      <c r="D159" s="243" t="s">
        <v>247</v>
      </c>
      <c r="E159" s="244" t="s">
        <v>248</v>
      </c>
      <c r="F159" s="245" t="s">
        <v>249</v>
      </c>
      <c r="G159" s="246" t="s">
        <v>193</v>
      </c>
      <c r="H159" s="247">
        <v>1059.1679999999999</v>
      </c>
      <c r="I159" s="248"/>
      <c r="J159" s="249">
        <f>ROUND(I159*H159,2)</f>
        <v>0</v>
      </c>
      <c r="K159" s="245" t="s">
        <v>125</v>
      </c>
      <c r="L159" s="250"/>
      <c r="M159" s="251" t="s">
        <v>1</v>
      </c>
      <c r="N159" s="252" t="s">
        <v>44</v>
      </c>
      <c r="O159" s="76"/>
      <c r="P159" s="193">
        <f>O159*H159</f>
        <v>0</v>
      </c>
      <c r="Q159" s="193">
        <v>1</v>
      </c>
      <c r="R159" s="193">
        <f>Q159*H159</f>
        <v>1059.1679999999999</v>
      </c>
      <c r="S159" s="193">
        <v>0</v>
      </c>
      <c r="T159" s="194">
        <f>S159*H159</f>
        <v>0</v>
      </c>
      <c r="AR159" s="14" t="s">
        <v>194</v>
      </c>
      <c r="AT159" s="14" t="s">
        <v>247</v>
      </c>
      <c r="AU159" s="14" t="s">
        <v>73</v>
      </c>
      <c r="AY159" s="14" t="s">
        <v>127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4" t="s">
        <v>81</v>
      </c>
      <c r="BK159" s="195">
        <f>ROUND(I159*H159,2)</f>
        <v>0</v>
      </c>
      <c r="BL159" s="14" t="s">
        <v>194</v>
      </c>
      <c r="BM159" s="14" t="s">
        <v>250</v>
      </c>
    </row>
    <row r="160" s="1" customFormat="1">
      <c r="B160" s="35"/>
      <c r="C160" s="36"/>
      <c r="D160" s="196" t="s">
        <v>129</v>
      </c>
      <c r="E160" s="36"/>
      <c r="F160" s="197" t="s">
        <v>249</v>
      </c>
      <c r="G160" s="36"/>
      <c r="H160" s="36"/>
      <c r="I160" s="140"/>
      <c r="J160" s="36"/>
      <c r="K160" s="36"/>
      <c r="L160" s="40"/>
      <c r="M160" s="198"/>
      <c r="N160" s="76"/>
      <c r="O160" s="76"/>
      <c r="P160" s="76"/>
      <c r="Q160" s="76"/>
      <c r="R160" s="76"/>
      <c r="S160" s="76"/>
      <c r="T160" s="77"/>
      <c r="AT160" s="14" t="s">
        <v>129</v>
      </c>
      <c r="AU160" s="14" t="s">
        <v>73</v>
      </c>
    </row>
    <row r="161" s="1" customFormat="1" ht="22.5" customHeight="1">
      <c r="B161" s="35"/>
      <c r="C161" s="243" t="s">
        <v>251</v>
      </c>
      <c r="D161" s="243" t="s">
        <v>247</v>
      </c>
      <c r="E161" s="244" t="s">
        <v>252</v>
      </c>
      <c r="F161" s="245" t="s">
        <v>253</v>
      </c>
      <c r="G161" s="246" t="s">
        <v>193</v>
      </c>
      <c r="H161" s="247">
        <v>151.77600000000001</v>
      </c>
      <c r="I161" s="248"/>
      <c r="J161" s="249">
        <f>ROUND(I161*H161,2)</f>
        <v>0</v>
      </c>
      <c r="K161" s="245" t="s">
        <v>125</v>
      </c>
      <c r="L161" s="250"/>
      <c r="M161" s="251" t="s">
        <v>1</v>
      </c>
      <c r="N161" s="252" t="s">
        <v>44</v>
      </c>
      <c r="O161" s="76"/>
      <c r="P161" s="193">
        <f>O161*H161</f>
        <v>0</v>
      </c>
      <c r="Q161" s="193">
        <v>1</v>
      </c>
      <c r="R161" s="193">
        <f>Q161*H161</f>
        <v>151.77600000000001</v>
      </c>
      <c r="S161" s="193">
        <v>0</v>
      </c>
      <c r="T161" s="194">
        <f>S161*H161</f>
        <v>0</v>
      </c>
      <c r="AR161" s="14" t="s">
        <v>194</v>
      </c>
      <c r="AT161" s="14" t="s">
        <v>247</v>
      </c>
      <c r="AU161" s="14" t="s">
        <v>73</v>
      </c>
      <c r="AY161" s="14" t="s">
        <v>127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4" t="s">
        <v>81</v>
      </c>
      <c r="BK161" s="195">
        <f>ROUND(I161*H161,2)</f>
        <v>0</v>
      </c>
      <c r="BL161" s="14" t="s">
        <v>194</v>
      </c>
      <c r="BM161" s="14" t="s">
        <v>254</v>
      </c>
    </row>
    <row r="162" s="1" customFormat="1">
      <c r="B162" s="35"/>
      <c r="C162" s="36"/>
      <c r="D162" s="196" t="s">
        <v>129</v>
      </c>
      <c r="E162" s="36"/>
      <c r="F162" s="197" t="s">
        <v>253</v>
      </c>
      <c r="G162" s="36"/>
      <c r="H162" s="36"/>
      <c r="I162" s="140"/>
      <c r="J162" s="36"/>
      <c r="K162" s="36"/>
      <c r="L162" s="40"/>
      <c r="M162" s="198"/>
      <c r="N162" s="76"/>
      <c r="O162" s="76"/>
      <c r="P162" s="76"/>
      <c r="Q162" s="76"/>
      <c r="R162" s="76"/>
      <c r="S162" s="76"/>
      <c r="T162" s="77"/>
      <c r="AT162" s="14" t="s">
        <v>129</v>
      </c>
      <c r="AU162" s="14" t="s">
        <v>73</v>
      </c>
    </row>
    <row r="163" s="1" customFormat="1" ht="22.5" customHeight="1">
      <c r="B163" s="35"/>
      <c r="C163" s="243" t="s">
        <v>255</v>
      </c>
      <c r="D163" s="243" t="s">
        <v>247</v>
      </c>
      <c r="E163" s="244" t="s">
        <v>256</v>
      </c>
      <c r="F163" s="245" t="s">
        <v>257</v>
      </c>
      <c r="G163" s="246" t="s">
        <v>173</v>
      </c>
      <c r="H163" s="247">
        <v>1116</v>
      </c>
      <c r="I163" s="248"/>
      <c r="J163" s="249">
        <f>ROUND(I163*H163,2)</f>
        <v>0</v>
      </c>
      <c r="K163" s="245" t="s">
        <v>125</v>
      </c>
      <c r="L163" s="250"/>
      <c r="M163" s="251" t="s">
        <v>1</v>
      </c>
      <c r="N163" s="252" t="s">
        <v>44</v>
      </c>
      <c r="O163" s="76"/>
      <c r="P163" s="193">
        <f>O163*H163</f>
        <v>0</v>
      </c>
      <c r="Q163" s="193">
        <v>0</v>
      </c>
      <c r="R163" s="193">
        <f>Q163*H163</f>
        <v>0</v>
      </c>
      <c r="S163" s="193">
        <v>0</v>
      </c>
      <c r="T163" s="194">
        <f>S163*H163</f>
        <v>0</v>
      </c>
      <c r="AR163" s="14" t="s">
        <v>194</v>
      </c>
      <c r="AT163" s="14" t="s">
        <v>247</v>
      </c>
      <c r="AU163" s="14" t="s">
        <v>73</v>
      </c>
      <c r="AY163" s="14" t="s">
        <v>127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4" t="s">
        <v>81</v>
      </c>
      <c r="BK163" s="195">
        <f>ROUND(I163*H163,2)</f>
        <v>0</v>
      </c>
      <c r="BL163" s="14" t="s">
        <v>194</v>
      </c>
      <c r="BM163" s="14" t="s">
        <v>258</v>
      </c>
    </row>
    <row r="164" s="1" customFormat="1">
      <c r="B164" s="35"/>
      <c r="C164" s="36"/>
      <c r="D164" s="196" t="s">
        <v>129</v>
      </c>
      <c r="E164" s="36"/>
      <c r="F164" s="197" t="s">
        <v>257</v>
      </c>
      <c r="G164" s="36"/>
      <c r="H164" s="36"/>
      <c r="I164" s="140"/>
      <c r="J164" s="36"/>
      <c r="K164" s="36"/>
      <c r="L164" s="40"/>
      <c r="M164" s="198"/>
      <c r="N164" s="76"/>
      <c r="O164" s="76"/>
      <c r="P164" s="76"/>
      <c r="Q164" s="76"/>
      <c r="R164" s="76"/>
      <c r="S164" s="76"/>
      <c r="T164" s="77"/>
      <c r="AT164" s="14" t="s">
        <v>129</v>
      </c>
      <c r="AU164" s="14" t="s">
        <v>73</v>
      </c>
    </row>
    <row r="165" s="1" customFormat="1" ht="22.5" customHeight="1">
      <c r="B165" s="35"/>
      <c r="C165" s="243" t="s">
        <v>259</v>
      </c>
      <c r="D165" s="243" t="s">
        <v>247</v>
      </c>
      <c r="E165" s="244" t="s">
        <v>260</v>
      </c>
      <c r="F165" s="245" t="s">
        <v>261</v>
      </c>
      <c r="G165" s="246" t="s">
        <v>186</v>
      </c>
      <c r="H165" s="247">
        <v>36</v>
      </c>
      <c r="I165" s="248"/>
      <c r="J165" s="249">
        <f>ROUND(I165*H165,2)</f>
        <v>0</v>
      </c>
      <c r="K165" s="245" t="s">
        <v>125</v>
      </c>
      <c r="L165" s="250"/>
      <c r="M165" s="251" t="s">
        <v>1</v>
      </c>
      <c r="N165" s="252" t="s">
        <v>44</v>
      </c>
      <c r="O165" s="76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AR165" s="14" t="s">
        <v>194</v>
      </c>
      <c r="AT165" s="14" t="s">
        <v>247</v>
      </c>
      <c r="AU165" s="14" t="s">
        <v>73</v>
      </c>
      <c r="AY165" s="14" t="s">
        <v>127</v>
      </c>
      <c r="BE165" s="195">
        <f>IF(N165="základní",J165,0)</f>
        <v>0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4" t="s">
        <v>81</v>
      </c>
      <c r="BK165" s="195">
        <f>ROUND(I165*H165,2)</f>
        <v>0</v>
      </c>
      <c r="BL165" s="14" t="s">
        <v>194</v>
      </c>
      <c r="BM165" s="14" t="s">
        <v>262</v>
      </c>
    </row>
    <row r="166" s="1" customFormat="1">
      <c r="B166" s="35"/>
      <c r="C166" s="36"/>
      <c r="D166" s="196" t="s">
        <v>129</v>
      </c>
      <c r="E166" s="36"/>
      <c r="F166" s="197" t="s">
        <v>261</v>
      </c>
      <c r="G166" s="36"/>
      <c r="H166" s="36"/>
      <c r="I166" s="140"/>
      <c r="J166" s="36"/>
      <c r="K166" s="36"/>
      <c r="L166" s="40"/>
      <c r="M166" s="198"/>
      <c r="N166" s="76"/>
      <c r="O166" s="76"/>
      <c r="P166" s="76"/>
      <c r="Q166" s="76"/>
      <c r="R166" s="76"/>
      <c r="S166" s="76"/>
      <c r="T166" s="77"/>
      <c r="AT166" s="14" t="s">
        <v>129</v>
      </c>
      <c r="AU166" s="14" t="s">
        <v>73</v>
      </c>
    </row>
    <row r="167" s="1" customFormat="1" ht="22.5" customHeight="1">
      <c r="B167" s="35"/>
      <c r="C167" s="243" t="s">
        <v>7</v>
      </c>
      <c r="D167" s="243" t="s">
        <v>247</v>
      </c>
      <c r="E167" s="244" t="s">
        <v>263</v>
      </c>
      <c r="F167" s="245" t="s">
        <v>264</v>
      </c>
      <c r="G167" s="246" t="s">
        <v>186</v>
      </c>
      <c r="H167" s="247">
        <v>36</v>
      </c>
      <c r="I167" s="248"/>
      <c r="J167" s="249">
        <f>ROUND(I167*H167,2)</f>
        <v>0</v>
      </c>
      <c r="K167" s="245" t="s">
        <v>125</v>
      </c>
      <c r="L167" s="250"/>
      <c r="M167" s="251" t="s">
        <v>1</v>
      </c>
      <c r="N167" s="252" t="s">
        <v>44</v>
      </c>
      <c r="O167" s="76"/>
      <c r="P167" s="193">
        <f>O167*H167</f>
        <v>0</v>
      </c>
      <c r="Q167" s="193">
        <v>0</v>
      </c>
      <c r="R167" s="193">
        <f>Q167*H167</f>
        <v>0</v>
      </c>
      <c r="S167" s="193">
        <v>0</v>
      </c>
      <c r="T167" s="194">
        <f>S167*H167</f>
        <v>0</v>
      </c>
      <c r="AR167" s="14" t="s">
        <v>194</v>
      </c>
      <c r="AT167" s="14" t="s">
        <v>247</v>
      </c>
      <c r="AU167" s="14" t="s">
        <v>73</v>
      </c>
      <c r="AY167" s="14" t="s">
        <v>127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4" t="s">
        <v>81</v>
      </c>
      <c r="BK167" s="195">
        <f>ROUND(I167*H167,2)</f>
        <v>0</v>
      </c>
      <c r="BL167" s="14" t="s">
        <v>194</v>
      </c>
      <c r="BM167" s="14" t="s">
        <v>265</v>
      </c>
    </row>
    <row r="168" s="1" customFormat="1">
      <c r="B168" s="35"/>
      <c r="C168" s="36"/>
      <c r="D168" s="196" t="s">
        <v>129</v>
      </c>
      <c r="E168" s="36"/>
      <c r="F168" s="197" t="s">
        <v>264</v>
      </c>
      <c r="G168" s="36"/>
      <c r="H168" s="36"/>
      <c r="I168" s="140"/>
      <c r="J168" s="36"/>
      <c r="K168" s="36"/>
      <c r="L168" s="40"/>
      <c r="M168" s="198"/>
      <c r="N168" s="76"/>
      <c r="O168" s="76"/>
      <c r="P168" s="76"/>
      <c r="Q168" s="76"/>
      <c r="R168" s="76"/>
      <c r="S168" s="76"/>
      <c r="T168" s="77"/>
      <c r="AT168" s="14" t="s">
        <v>129</v>
      </c>
      <c r="AU168" s="14" t="s">
        <v>73</v>
      </c>
    </row>
    <row r="169" s="1" customFormat="1" ht="22.5" customHeight="1">
      <c r="B169" s="35"/>
      <c r="C169" s="243" t="s">
        <v>266</v>
      </c>
      <c r="D169" s="243" t="s">
        <v>247</v>
      </c>
      <c r="E169" s="244" t="s">
        <v>267</v>
      </c>
      <c r="F169" s="245" t="s">
        <v>268</v>
      </c>
      <c r="G169" s="246" t="s">
        <v>193</v>
      </c>
      <c r="H169" s="247">
        <v>21.670000000000002</v>
      </c>
      <c r="I169" s="248"/>
      <c r="J169" s="249">
        <f>ROUND(I169*H169,2)</f>
        <v>0</v>
      </c>
      <c r="K169" s="245" t="s">
        <v>125</v>
      </c>
      <c r="L169" s="250"/>
      <c r="M169" s="251" t="s">
        <v>1</v>
      </c>
      <c r="N169" s="252" t="s">
        <v>44</v>
      </c>
      <c r="O169" s="76"/>
      <c r="P169" s="193">
        <f>O169*H169</f>
        <v>0</v>
      </c>
      <c r="Q169" s="193">
        <v>1</v>
      </c>
      <c r="R169" s="193">
        <f>Q169*H169</f>
        <v>21.670000000000002</v>
      </c>
      <c r="S169" s="193">
        <v>0</v>
      </c>
      <c r="T169" s="194">
        <f>S169*H169</f>
        <v>0</v>
      </c>
      <c r="AR169" s="14" t="s">
        <v>194</v>
      </c>
      <c r="AT169" s="14" t="s">
        <v>247</v>
      </c>
      <c r="AU169" s="14" t="s">
        <v>73</v>
      </c>
      <c r="AY169" s="14" t="s">
        <v>127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4" t="s">
        <v>81</v>
      </c>
      <c r="BK169" s="195">
        <f>ROUND(I169*H169,2)</f>
        <v>0</v>
      </c>
      <c r="BL169" s="14" t="s">
        <v>194</v>
      </c>
      <c r="BM169" s="14" t="s">
        <v>269</v>
      </c>
    </row>
    <row r="170" s="1" customFormat="1">
      <c r="B170" s="35"/>
      <c r="C170" s="36"/>
      <c r="D170" s="196" t="s">
        <v>129</v>
      </c>
      <c r="E170" s="36"/>
      <c r="F170" s="197" t="s">
        <v>268</v>
      </c>
      <c r="G170" s="36"/>
      <c r="H170" s="36"/>
      <c r="I170" s="140"/>
      <c r="J170" s="36"/>
      <c r="K170" s="36"/>
      <c r="L170" s="40"/>
      <c r="M170" s="198"/>
      <c r="N170" s="76"/>
      <c r="O170" s="76"/>
      <c r="P170" s="76"/>
      <c r="Q170" s="76"/>
      <c r="R170" s="76"/>
      <c r="S170" s="76"/>
      <c r="T170" s="77"/>
      <c r="AT170" s="14" t="s">
        <v>129</v>
      </c>
      <c r="AU170" s="14" t="s">
        <v>73</v>
      </c>
    </row>
    <row r="171" s="1" customFormat="1" ht="22.5" customHeight="1">
      <c r="B171" s="35"/>
      <c r="C171" s="243" t="s">
        <v>270</v>
      </c>
      <c r="D171" s="243" t="s">
        <v>247</v>
      </c>
      <c r="E171" s="244" t="s">
        <v>271</v>
      </c>
      <c r="F171" s="245" t="s">
        <v>272</v>
      </c>
      <c r="G171" s="246" t="s">
        <v>124</v>
      </c>
      <c r="H171" s="247">
        <v>4.25</v>
      </c>
      <c r="I171" s="248"/>
      <c r="J171" s="249">
        <f>ROUND(I171*H171,2)</f>
        <v>0</v>
      </c>
      <c r="K171" s="245" t="s">
        <v>125</v>
      </c>
      <c r="L171" s="250"/>
      <c r="M171" s="251" t="s">
        <v>1</v>
      </c>
      <c r="N171" s="252" t="s">
        <v>44</v>
      </c>
      <c r="O171" s="76"/>
      <c r="P171" s="193">
        <f>O171*H171</f>
        <v>0</v>
      </c>
      <c r="Q171" s="193">
        <v>2.4289999999999998</v>
      </c>
      <c r="R171" s="193">
        <f>Q171*H171</f>
        <v>10.32325</v>
      </c>
      <c r="S171" s="193">
        <v>0</v>
      </c>
      <c r="T171" s="194">
        <f>S171*H171</f>
        <v>0</v>
      </c>
      <c r="AR171" s="14" t="s">
        <v>194</v>
      </c>
      <c r="AT171" s="14" t="s">
        <v>247</v>
      </c>
      <c r="AU171" s="14" t="s">
        <v>73</v>
      </c>
      <c r="AY171" s="14" t="s">
        <v>127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4" t="s">
        <v>81</v>
      </c>
      <c r="BK171" s="195">
        <f>ROUND(I171*H171,2)</f>
        <v>0</v>
      </c>
      <c r="BL171" s="14" t="s">
        <v>194</v>
      </c>
      <c r="BM171" s="14" t="s">
        <v>273</v>
      </c>
    </row>
    <row r="172" s="1" customFormat="1">
      <c r="B172" s="35"/>
      <c r="C172" s="36"/>
      <c r="D172" s="196" t="s">
        <v>129</v>
      </c>
      <c r="E172" s="36"/>
      <c r="F172" s="197" t="s">
        <v>272</v>
      </c>
      <c r="G172" s="36"/>
      <c r="H172" s="36"/>
      <c r="I172" s="140"/>
      <c r="J172" s="36"/>
      <c r="K172" s="36"/>
      <c r="L172" s="40"/>
      <c r="M172" s="253"/>
      <c r="N172" s="254"/>
      <c r="O172" s="254"/>
      <c r="P172" s="254"/>
      <c r="Q172" s="254"/>
      <c r="R172" s="254"/>
      <c r="S172" s="254"/>
      <c r="T172" s="255"/>
      <c r="AT172" s="14" t="s">
        <v>129</v>
      </c>
      <c r="AU172" s="14" t="s">
        <v>73</v>
      </c>
    </row>
    <row r="173" s="1" customFormat="1" ht="6.96" customHeight="1">
      <c r="B173" s="54"/>
      <c r="C173" s="55"/>
      <c r="D173" s="55"/>
      <c r="E173" s="55"/>
      <c r="F173" s="55"/>
      <c r="G173" s="55"/>
      <c r="H173" s="55"/>
      <c r="I173" s="164"/>
      <c r="J173" s="55"/>
      <c r="K173" s="55"/>
      <c r="L173" s="40"/>
    </row>
  </sheetData>
  <sheetProtection sheet="1" autoFilter="0" formatColumns="0" formatRows="0" objects="1" scenarios="1" spinCount="100000" saltValue="J2yYjWKrrLOtUmneVu7euSA3p973YStCmcFu1ZHY1c3yD74Bwel+6iYzEr+3xaUSXx68IbMKIHwgdVvlESu0ow==" hashValue="RLbY/BW5c3qL79muE07XMpvTXjCV5zjH85vftSBKMUFcRCuBcro7LzFWNx9rVUIKSlzF17jLnrZ6hM/0tSodlw==" algorithmName="SHA-512" password="CC35"/>
  <autoFilter ref="C78:K172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90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ht="24.96" customHeight="1">
      <c r="B4" s="17"/>
      <c r="D4" s="137" t="s">
        <v>100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8" t="s">
        <v>16</v>
      </c>
      <c r="L6" s="17"/>
    </row>
    <row r="7" ht="16.5" customHeight="1">
      <c r="B7" s="17"/>
      <c r="E7" s="139" t="str">
        <f>'Rekapitulace stavby'!K6</f>
        <v>Zajištění a zasíťování skalních bloků v úseku Hazlov Aš, oprava odvodnění zářezu</v>
      </c>
      <c r="F7" s="138"/>
      <c r="G7" s="138"/>
      <c r="H7" s="138"/>
      <c r="L7" s="17"/>
    </row>
    <row r="8" ht="12" customHeight="1">
      <c r="B8" s="17"/>
      <c r="D8" s="138" t="s">
        <v>101</v>
      </c>
      <c r="L8" s="17"/>
    </row>
    <row r="9" s="1" customFormat="1" ht="16.5" customHeight="1">
      <c r="B9" s="40"/>
      <c r="E9" s="139" t="s">
        <v>274</v>
      </c>
      <c r="F9" s="1"/>
      <c r="G9" s="1"/>
      <c r="H9" s="1"/>
      <c r="I9" s="140"/>
      <c r="L9" s="40"/>
    </row>
    <row r="10" s="1" customFormat="1" ht="12" customHeight="1">
      <c r="B10" s="40"/>
      <c r="D10" s="138" t="s">
        <v>275</v>
      </c>
      <c r="I10" s="140"/>
      <c r="L10" s="40"/>
    </row>
    <row r="11" s="1" customFormat="1" ht="36.96" customHeight="1">
      <c r="B11" s="40"/>
      <c r="E11" s="141" t="s">
        <v>276</v>
      </c>
      <c r="F11" s="1"/>
      <c r="G11" s="1"/>
      <c r="H11" s="1"/>
      <c r="I11" s="140"/>
      <c r="L11" s="40"/>
    </row>
    <row r="12" s="1" customFormat="1">
      <c r="B12" s="40"/>
      <c r="I12" s="140"/>
      <c r="L12" s="40"/>
    </row>
    <row r="13" s="1" customFormat="1" ht="12" customHeight="1">
      <c r="B13" s="40"/>
      <c r="D13" s="138" t="s">
        <v>18</v>
      </c>
      <c r="F13" s="14" t="s">
        <v>1</v>
      </c>
      <c r="I13" s="142" t="s">
        <v>19</v>
      </c>
      <c r="J13" s="14" t="s">
        <v>1</v>
      </c>
      <c r="L13" s="40"/>
    </row>
    <row r="14" s="1" customFormat="1" ht="12" customHeight="1">
      <c r="B14" s="40"/>
      <c r="D14" s="138" t="s">
        <v>20</v>
      </c>
      <c r="F14" s="14" t="s">
        <v>21</v>
      </c>
      <c r="I14" s="142" t="s">
        <v>22</v>
      </c>
      <c r="J14" s="143" t="str">
        <f>'Rekapitulace stavby'!AN8</f>
        <v>13. 5. 2019</v>
      </c>
      <c r="L14" s="40"/>
    </row>
    <row r="15" s="1" customFormat="1" ht="10.8" customHeight="1">
      <c r="B15" s="40"/>
      <c r="I15" s="140"/>
      <c r="L15" s="40"/>
    </row>
    <row r="16" s="1" customFormat="1" ht="12" customHeight="1">
      <c r="B16" s="40"/>
      <c r="D16" s="138" t="s">
        <v>24</v>
      </c>
      <c r="I16" s="142" t="s">
        <v>25</v>
      </c>
      <c r="J16" s="14" t="s">
        <v>26</v>
      </c>
      <c r="L16" s="40"/>
    </row>
    <row r="17" s="1" customFormat="1" ht="18" customHeight="1">
      <c r="B17" s="40"/>
      <c r="E17" s="14" t="s">
        <v>28</v>
      </c>
      <c r="I17" s="142" t="s">
        <v>29</v>
      </c>
      <c r="J17" s="14" t="s">
        <v>30</v>
      </c>
      <c r="L17" s="40"/>
    </row>
    <row r="18" s="1" customFormat="1" ht="6.96" customHeight="1">
      <c r="B18" s="40"/>
      <c r="I18" s="140"/>
      <c r="L18" s="40"/>
    </row>
    <row r="19" s="1" customFormat="1" ht="12" customHeight="1">
      <c r="B19" s="40"/>
      <c r="D19" s="138" t="s">
        <v>31</v>
      </c>
      <c r="I19" s="142" t="s">
        <v>25</v>
      </c>
      <c r="J19" s="30" t="str">
        <f>'Rekapitulace stavby'!AN13</f>
        <v>Vyplň údaj</v>
      </c>
      <c r="L19" s="40"/>
    </row>
    <row r="20" s="1" customFormat="1" ht="18" customHeight="1">
      <c r="B20" s="40"/>
      <c r="E20" s="30" t="str">
        <f>'Rekapitulace stavby'!E14</f>
        <v>Vyplň údaj</v>
      </c>
      <c r="F20" s="14"/>
      <c r="G20" s="14"/>
      <c r="H20" s="14"/>
      <c r="I20" s="142" t="s">
        <v>29</v>
      </c>
      <c r="J20" s="30" t="str">
        <f>'Rekapitulace stavby'!AN14</f>
        <v>Vyplň údaj</v>
      </c>
      <c r="L20" s="40"/>
    </row>
    <row r="21" s="1" customFormat="1" ht="6.96" customHeight="1">
      <c r="B21" s="40"/>
      <c r="I21" s="140"/>
      <c r="L21" s="40"/>
    </row>
    <row r="22" s="1" customFormat="1" ht="12" customHeight="1">
      <c r="B22" s="40"/>
      <c r="D22" s="138" t="s">
        <v>33</v>
      </c>
      <c r="I22" s="142" t="s">
        <v>25</v>
      </c>
      <c r="J22" s="14" t="str">
        <f>IF('Rekapitulace stavby'!AN16="","",'Rekapitulace stavby'!AN16)</f>
        <v/>
      </c>
      <c r="L22" s="40"/>
    </row>
    <row r="23" s="1" customFormat="1" ht="18" customHeight="1">
      <c r="B23" s="40"/>
      <c r="E23" s="14" t="str">
        <f>IF('Rekapitulace stavby'!E17="","",'Rekapitulace stavby'!E17)</f>
        <v xml:space="preserve"> </v>
      </c>
      <c r="I23" s="142" t="s">
        <v>29</v>
      </c>
      <c r="J23" s="14" t="str">
        <f>IF('Rekapitulace stavby'!AN17="","",'Rekapitulace stavby'!AN17)</f>
        <v/>
      </c>
      <c r="L23" s="40"/>
    </row>
    <row r="24" s="1" customFormat="1" ht="6.96" customHeight="1">
      <c r="B24" s="40"/>
      <c r="I24" s="140"/>
      <c r="L24" s="40"/>
    </row>
    <row r="25" s="1" customFormat="1" ht="12" customHeight="1">
      <c r="B25" s="40"/>
      <c r="D25" s="138" t="s">
        <v>36</v>
      </c>
      <c r="I25" s="142" t="s">
        <v>25</v>
      </c>
      <c r="J25" s="14" t="s">
        <v>1</v>
      </c>
      <c r="L25" s="40"/>
    </row>
    <row r="26" s="1" customFormat="1" ht="18" customHeight="1">
      <c r="B26" s="40"/>
      <c r="E26" s="14" t="s">
        <v>37</v>
      </c>
      <c r="I26" s="142" t="s">
        <v>29</v>
      </c>
      <c r="J26" s="14" t="s">
        <v>1</v>
      </c>
      <c r="L26" s="40"/>
    </row>
    <row r="27" s="1" customFormat="1" ht="6.96" customHeight="1">
      <c r="B27" s="40"/>
      <c r="I27" s="140"/>
      <c r="L27" s="40"/>
    </row>
    <row r="28" s="1" customFormat="1" ht="12" customHeight="1">
      <c r="B28" s="40"/>
      <c r="D28" s="138" t="s">
        <v>38</v>
      </c>
      <c r="I28" s="140"/>
      <c r="L28" s="40"/>
    </row>
    <row r="29" s="7" customFormat="1" ht="16.5" customHeight="1">
      <c r="B29" s="144"/>
      <c r="E29" s="145" t="s">
        <v>1</v>
      </c>
      <c r="F29" s="145"/>
      <c r="G29" s="145"/>
      <c r="H29" s="145"/>
      <c r="I29" s="146"/>
      <c r="L29" s="144"/>
    </row>
    <row r="30" s="1" customFormat="1" ht="6.96" customHeight="1">
      <c r="B30" s="40"/>
      <c r="I30" s="140"/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47"/>
      <c r="J31" s="68"/>
      <c r="K31" s="68"/>
      <c r="L31" s="40"/>
    </row>
    <row r="32" s="1" customFormat="1" ht="25.44" customHeight="1">
      <c r="B32" s="40"/>
      <c r="D32" s="148" t="s">
        <v>39</v>
      </c>
      <c r="I32" s="140"/>
      <c r="J32" s="149">
        <f>ROUND(J85, 2)</f>
        <v>0</v>
      </c>
      <c r="L32" s="40"/>
    </row>
    <row r="33" s="1" customFormat="1" ht="6.96" customHeight="1">
      <c r="B33" s="40"/>
      <c r="D33" s="68"/>
      <c r="E33" s="68"/>
      <c r="F33" s="68"/>
      <c r="G33" s="68"/>
      <c r="H33" s="68"/>
      <c r="I33" s="147"/>
      <c r="J33" s="68"/>
      <c r="K33" s="68"/>
      <c r="L33" s="40"/>
    </row>
    <row r="34" s="1" customFormat="1" ht="14.4" customHeight="1">
      <c r="B34" s="40"/>
      <c r="F34" s="150" t="s">
        <v>41</v>
      </c>
      <c r="I34" s="151" t="s">
        <v>40</v>
      </c>
      <c r="J34" s="150" t="s">
        <v>42</v>
      </c>
      <c r="L34" s="40"/>
    </row>
    <row r="35" s="1" customFormat="1" ht="14.4" customHeight="1">
      <c r="B35" s="40"/>
      <c r="D35" s="138" t="s">
        <v>43</v>
      </c>
      <c r="E35" s="138" t="s">
        <v>44</v>
      </c>
      <c r="F35" s="152">
        <f>ROUND((SUM(BE85:BE90)),  2)</f>
        <v>0</v>
      </c>
      <c r="I35" s="153">
        <v>0.20999999999999999</v>
      </c>
      <c r="J35" s="152">
        <f>ROUND(((SUM(BE85:BE90))*I35),  2)</f>
        <v>0</v>
      </c>
      <c r="L35" s="40"/>
    </row>
    <row r="36" s="1" customFormat="1" ht="14.4" customHeight="1">
      <c r="B36" s="40"/>
      <c r="E36" s="138" t="s">
        <v>45</v>
      </c>
      <c r="F36" s="152">
        <f>ROUND((SUM(BF85:BF90)),  2)</f>
        <v>0</v>
      </c>
      <c r="I36" s="153">
        <v>0.14999999999999999</v>
      </c>
      <c r="J36" s="152">
        <f>ROUND(((SUM(BF85:BF90))*I36),  2)</f>
        <v>0</v>
      </c>
      <c r="L36" s="40"/>
    </row>
    <row r="37" hidden="1" s="1" customFormat="1" ht="14.4" customHeight="1">
      <c r="B37" s="40"/>
      <c r="E37" s="138" t="s">
        <v>46</v>
      </c>
      <c r="F37" s="152">
        <f>ROUND((SUM(BG85:BG90)),  2)</f>
        <v>0</v>
      </c>
      <c r="I37" s="153">
        <v>0.20999999999999999</v>
      </c>
      <c r="J37" s="152">
        <f>0</f>
        <v>0</v>
      </c>
      <c r="L37" s="40"/>
    </row>
    <row r="38" hidden="1" s="1" customFormat="1" ht="14.4" customHeight="1">
      <c r="B38" s="40"/>
      <c r="E38" s="138" t="s">
        <v>47</v>
      </c>
      <c r="F38" s="152">
        <f>ROUND((SUM(BH85:BH90)),  2)</f>
        <v>0</v>
      </c>
      <c r="I38" s="153">
        <v>0.14999999999999999</v>
      </c>
      <c r="J38" s="152">
        <f>0</f>
        <v>0</v>
      </c>
      <c r="L38" s="40"/>
    </row>
    <row r="39" hidden="1" s="1" customFormat="1" ht="14.4" customHeight="1">
      <c r="B39" s="40"/>
      <c r="E39" s="138" t="s">
        <v>48</v>
      </c>
      <c r="F39" s="152">
        <f>ROUND((SUM(BI85:BI90)),  2)</f>
        <v>0</v>
      </c>
      <c r="I39" s="153">
        <v>0</v>
      </c>
      <c r="J39" s="152">
        <f>0</f>
        <v>0</v>
      </c>
      <c r="L39" s="40"/>
    </row>
    <row r="40" s="1" customFormat="1" ht="6.96" customHeight="1">
      <c r="B40" s="40"/>
      <c r="I40" s="140"/>
      <c r="L40" s="40"/>
    </row>
    <row r="41" s="1" customFormat="1" ht="25.44" customHeight="1">
      <c r="B41" s="40"/>
      <c r="C41" s="154"/>
      <c r="D41" s="155" t="s">
        <v>49</v>
      </c>
      <c r="E41" s="156"/>
      <c r="F41" s="156"/>
      <c r="G41" s="157" t="s">
        <v>50</v>
      </c>
      <c r="H41" s="158" t="s">
        <v>51</v>
      </c>
      <c r="I41" s="159"/>
      <c r="J41" s="160">
        <f>SUM(J32:J39)</f>
        <v>0</v>
      </c>
      <c r="K41" s="161"/>
      <c r="L41" s="40"/>
    </row>
    <row r="42" s="1" customFormat="1" ht="14.4" customHeight="1">
      <c r="B42" s="162"/>
      <c r="C42" s="163"/>
      <c r="D42" s="163"/>
      <c r="E42" s="163"/>
      <c r="F42" s="163"/>
      <c r="G42" s="163"/>
      <c r="H42" s="163"/>
      <c r="I42" s="164"/>
      <c r="J42" s="163"/>
      <c r="K42" s="163"/>
      <c r="L42" s="40"/>
    </row>
    <row r="46" s="1" customFormat="1" ht="6.96" customHeight="1">
      <c r="B46" s="165"/>
      <c r="C46" s="166"/>
      <c r="D46" s="166"/>
      <c r="E46" s="166"/>
      <c r="F46" s="166"/>
      <c r="G46" s="166"/>
      <c r="H46" s="166"/>
      <c r="I46" s="167"/>
      <c r="J46" s="166"/>
      <c r="K46" s="166"/>
      <c r="L46" s="40"/>
    </row>
    <row r="47" s="1" customFormat="1" ht="24.96" customHeight="1">
      <c r="B47" s="35"/>
      <c r="C47" s="20" t="s">
        <v>103</v>
      </c>
      <c r="D47" s="36"/>
      <c r="E47" s="36"/>
      <c r="F47" s="36"/>
      <c r="G47" s="36"/>
      <c r="H47" s="36"/>
      <c r="I47" s="140"/>
      <c r="J47" s="36"/>
      <c r="K47" s="36"/>
      <c r="L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140"/>
      <c r="J48" s="36"/>
      <c r="K48" s="36"/>
      <c r="L48" s="40"/>
    </row>
    <row r="49" s="1" customFormat="1" ht="12" customHeight="1">
      <c r="B49" s="35"/>
      <c r="C49" s="29" t="s">
        <v>16</v>
      </c>
      <c r="D49" s="36"/>
      <c r="E49" s="36"/>
      <c r="F49" s="36"/>
      <c r="G49" s="36"/>
      <c r="H49" s="36"/>
      <c r="I49" s="140"/>
      <c r="J49" s="36"/>
      <c r="K49" s="36"/>
      <c r="L49" s="40"/>
    </row>
    <row r="50" s="1" customFormat="1" ht="16.5" customHeight="1">
      <c r="B50" s="35"/>
      <c r="C50" s="36"/>
      <c r="D50" s="36"/>
      <c r="E50" s="168" t="str">
        <f>E7</f>
        <v>Zajištění a zasíťování skalních bloků v úseku Hazlov Aš, oprava odvodnění zářezu</v>
      </c>
      <c r="F50" s="29"/>
      <c r="G50" s="29"/>
      <c r="H50" s="29"/>
      <c r="I50" s="140"/>
      <c r="J50" s="36"/>
      <c r="K50" s="36"/>
      <c r="L50" s="40"/>
    </row>
    <row r="51" ht="12" customHeight="1">
      <c r="B51" s="18"/>
      <c r="C51" s="29" t="s">
        <v>101</v>
      </c>
      <c r="D51" s="19"/>
      <c r="E51" s="19"/>
      <c r="F51" s="19"/>
      <c r="G51" s="19"/>
      <c r="H51" s="19"/>
      <c r="I51" s="133"/>
      <c r="J51" s="19"/>
      <c r="K51" s="19"/>
      <c r="L51" s="17"/>
    </row>
    <row r="52" s="1" customFormat="1" ht="16.5" customHeight="1">
      <c r="B52" s="35"/>
      <c r="C52" s="36"/>
      <c r="D52" s="36"/>
      <c r="E52" s="168" t="s">
        <v>274</v>
      </c>
      <c r="F52" s="36"/>
      <c r="G52" s="36"/>
      <c r="H52" s="36"/>
      <c r="I52" s="140"/>
      <c r="J52" s="36"/>
      <c r="K52" s="36"/>
      <c r="L52" s="40"/>
    </row>
    <row r="53" s="1" customFormat="1" ht="12" customHeight="1">
      <c r="B53" s="35"/>
      <c r="C53" s="29" t="s">
        <v>275</v>
      </c>
      <c r="D53" s="36"/>
      <c r="E53" s="36"/>
      <c r="F53" s="36"/>
      <c r="G53" s="36"/>
      <c r="H53" s="36"/>
      <c r="I53" s="140"/>
      <c r="J53" s="36"/>
      <c r="K53" s="36"/>
      <c r="L53" s="40"/>
    </row>
    <row r="54" s="1" customFormat="1" ht="16.5" customHeight="1">
      <c r="B54" s="35"/>
      <c r="C54" s="36"/>
      <c r="D54" s="36"/>
      <c r="E54" s="61" t="str">
        <f>E11</f>
        <v>A.2.1 - Likvidace zemního materiálu (Sborník SŽDC 2019)</v>
      </c>
      <c r="F54" s="36"/>
      <c r="G54" s="36"/>
      <c r="H54" s="36"/>
      <c r="I54" s="140"/>
      <c r="J54" s="36"/>
      <c r="K54" s="36"/>
      <c r="L54" s="40"/>
    </row>
    <row r="55" s="1" customFormat="1" ht="6.96" customHeight="1">
      <c r="B55" s="35"/>
      <c r="C55" s="36"/>
      <c r="D55" s="36"/>
      <c r="E55" s="36"/>
      <c r="F55" s="36"/>
      <c r="G55" s="36"/>
      <c r="H55" s="36"/>
      <c r="I55" s="140"/>
      <c r="J55" s="36"/>
      <c r="K55" s="36"/>
      <c r="L55" s="40"/>
    </row>
    <row r="56" s="1" customFormat="1" ht="12" customHeight="1">
      <c r="B56" s="35"/>
      <c r="C56" s="29" t="s">
        <v>20</v>
      </c>
      <c r="D56" s="36"/>
      <c r="E56" s="36"/>
      <c r="F56" s="24" t="str">
        <f>F14</f>
        <v>Hazlov - Aš</v>
      </c>
      <c r="G56" s="36"/>
      <c r="H56" s="36"/>
      <c r="I56" s="142" t="s">
        <v>22</v>
      </c>
      <c r="J56" s="64" t="str">
        <f>IF(J14="","",J14)</f>
        <v>13. 5. 2019</v>
      </c>
      <c r="K56" s="36"/>
      <c r="L56" s="40"/>
    </row>
    <row r="57" s="1" customFormat="1" ht="6.96" customHeight="1">
      <c r="B57" s="35"/>
      <c r="C57" s="36"/>
      <c r="D57" s="36"/>
      <c r="E57" s="36"/>
      <c r="F57" s="36"/>
      <c r="G57" s="36"/>
      <c r="H57" s="36"/>
      <c r="I57" s="140"/>
      <c r="J57" s="36"/>
      <c r="K57" s="36"/>
      <c r="L57" s="40"/>
    </row>
    <row r="58" s="1" customFormat="1" ht="13.65" customHeight="1">
      <c r="B58" s="35"/>
      <c r="C58" s="29" t="s">
        <v>24</v>
      </c>
      <c r="D58" s="36"/>
      <c r="E58" s="36"/>
      <c r="F58" s="24" t="str">
        <f>E17</f>
        <v>SŽDC, s.o.; OŘ UNL - ST K. Vary</v>
      </c>
      <c r="G58" s="36"/>
      <c r="H58" s="36"/>
      <c r="I58" s="142" t="s">
        <v>33</v>
      </c>
      <c r="J58" s="33" t="str">
        <f>E23</f>
        <v xml:space="preserve"> </v>
      </c>
      <c r="K58" s="36"/>
      <c r="L58" s="40"/>
    </row>
    <row r="59" s="1" customFormat="1" ht="13.65" customHeight="1">
      <c r="B59" s="35"/>
      <c r="C59" s="29" t="s">
        <v>31</v>
      </c>
      <c r="D59" s="36"/>
      <c r="E59" s="36"/>
      <c r="F59" s="24" t="str">
        <f>IF(E20="","",E20)</f>
        <v>Vyplň údaj</v>
      </c>
      <c r="G59" s="36"/>
      <c r="H59" s="36"/>
      <c r="I59" s="142" t="s">
        <v>36</v>
      </c>
      <c r="J59" s="33" t="str">
        <f>E26</f>
        <v>Monika Roztočilová</v>
      </c>
      <c r="K59" s="36"/>
      <c r="L59" s="40"/>
    </row>
    <row r="60" s="1" customFormat="1" ht="10.32" customHeight="1">
      <c r="B60" s="35"/>
      <c r="C60" s="36"/>
      <c r="D60" s="36"/>
      <c r="E60" s="36"/>
      <c r="F60" s="36"/>
      <c r="G60" s="36"/>
      <c r="H60" s="36"/>
      <c r="I60" s="140"/>
      <c r="J60" s="36"/>
      <c r="K60" s="36"/>
      <c r="L60" s="40"/>
    </row>
    <row r="61" s="1" customFormat="1" ht="29.28" customHeight="1">
      <c r="B61" s="35"/>
      <c r="C61" s="169" t="s">
        <v>104</v>
      </c>
      <c r="D61" s="170"/>
      <c r="E61" s="170"/>
      <c r="F61" s="170"/>
      <c r="G61" s="170"/>
      <c r="H61" s="170"/>
      <c r="I61" s="171"/>
      <c r="J61" s="172" t="s">
        <v>105</v>
      </c>
      <c r="K61" s="170"/>
      <c r="L61" s="40"/>
    </row>
    <row r="62" s="1" customFormat="1" ht="10.32" customHeight="1">
      <c r="B62" s="35"/>
      <c r="C62" s="36"/>
      <c r="D62" s="36"/>
      <c r="E62" s="36"/>
      <c r="F62" s="36"/>
      <c r="G62" s="36"/>
      <c r="H62" s="36"/>
      <c r="I62" s="140"/>
      <c r="J62" s="36"/>
      <c r="K62" s="36"/>
      <c r="L62" s="40"/>
    </row>
    <row r="63" s="1" customFormat="1" ht="22.8" customHeight="1">
      <c r="B63" s="35"/>
      <c r="C63" s="173" t="s">
        <v>106</v>
      </c>
      <c r="D63" s="36"/>
      <c r="E63" s="36"/>
      <c r="F63" s="36"/>
      <c r="G63" s="36"/>
      <c r="H63" s="36"/>
      <c r="I63" s="140"/>
      <c r="J63" s="95">
        <f>J85</f>
        <v>0</v>
      </c>
      <c r="K63" s="36"/>
      <c r="L63" s="40"/>
      <c r="AU63" s="14" t="s">
        <v>107</v>
      </c>
    </row>
    <row r="64" s="1" customFormat="1" ht="21.84" customHeight="1">
      <c r="B64" s="35"/>
      <c r="C64" s="36"/>
      <c r="D64" s="36"/>
      <c r="E64" s="36"/>
      <c r="F64" s="36"/>
      <c r="G64" s="36"/>
      <c r="H64" s="36"/>
      <c r="I64" s="140"/>
      <c r="J64" s="36"/>
      <c r="K64" s="36"/>
      <c r="L64" s="40"/>
    </row>
    <row r="65" s="1" customFormat="1" ht="6.96" customHeight="1">
      <c r="B65" s="54"/>
      <c r="C65" s="55"/>
      <c r="D65" s="55"/>
      <c r="E65" s="55"/>
      <c r="F65" s="55"/>
      <c r="G65" s="55"/>
      <c r="H65" s="55"/>
      <c r="I65" s="164"/>
      <c r="J65" s="55"/>
      <c r="K65" s="55"/>
      <c r="L65" s="40"/>
    </row>
    <row r="69" s="1" customFormat="1" ht="6.96" customHeight="1">
      <c r="B69" s="56"/>
      <c r="C69" s="57"/>
      <c r="D69" s="57"/>
      <c r="E69" s="57"/>
      <c r="F69" s="57"/>
      <c r="G69" s="57"/>
      <c r="H69" s="57"/>
      <c r="I69" s="167"/>
      <c r="J69" s="57"/>
      <c r="K69" s="57"/>
      <c r="L69" s="40"/>
    </row>
    <row r="70" s="1" customFormat="1" ht="24.96" customHeight="1">
      <c r="B70" s="35"/>
      <c r="C70" s="20" t="s">
        <v>108</v>
      </c>
      <c r="D70" s="36"/>
      <c r="E70" s="36"/>
      <c r="F70" s="36"/>
      <c r="G70" s="36"/>
      <c r="H70" s="36"/>
      <c r="I70" s="140"/>
      <c r="J70" s="36"/>
      <c r="K70" s="36"/>
      <c r="L70" s="40"/>
    </row>
    <row r="71" s="1" customFormat="1" ht="6.96" customHeight="1">
      <c r="B71" s="35"/>
      <c r="C71" s="36"/>
      <c r="D71" s="36"/>
      <c r="E71" s="36"/>
      <c r="F71" s="36"/>
      <c r="G71" s="36"/>
      <c r="H71" s="36"/>
      <c r="I71" s="140"/>
      <c r="J71" s="36"/>
      <c r="K71" s="36"/>
      <c r="L71" s="40"/>
    </row>
    <row r="72" s="1" customFormat="1" ht="12" customHeight="1">
      <c r="B72" s="35"/>
      <c r="C72" s="29" t="s">
        <v>16</v>
      </c>
      <c r="D72" s="36"/>
      <c r="E72" s="36"/>
      <c r="F72" s="36"/>
      <c r="G72" s="36"/>
      <c r="H72" s="36"/>
      <c r="I72" s="140"/>
      <c r="J72" s="36"/>
      <c r="K72" s="36"/>
      <c r="L72" s="40"/>
    </row>
    <row r="73" s="1" customFormat="1" ht="16.5" customHeight="1">
      <c r="B73" s="35"/>
      <c r="C73" s="36"/>
      <c r="D73" s="36"/>
      <c r="E73" s="168" t="str">
        <f>E7</f>
        <v>Zajištění a zasíťování skalních bloků v úseku Hazlov Aš, oprava odvodnění zářezu</v>
      </c>
      <c r="F73" s="29"/>
      <c r="G73" s="29"/>
      <c r="H73" s="29"/>
      <c r="I73" s="140"/>
      <c r="J73" s="36"/>
      <c r="K73" s="36"/>
      <c r="L73" s="40"/>
    </row>
    <row r="74" ht="12" customHeight="1">
      <c r="B74" s="18"/>
      <c r="C74" s="29" t="s">
        <v>101</v>
      </c>
      <c r="D74" s="19"/>
      <c r="E74" s="19"/>
      <c r="F74" s="19"/>
      <c r="G74" s="19"/>
      <c r="H74" s="19"/>
      <c r="I74" s="133"/>
      <c r="J74" s="19"/>
      <c r="K74" s="19"/>
      <c r="L74" s="17"/>
    </row>
    <row r="75" s="1" customFormat="1" ht="16.5" customHeight="1">
      <c r="B75" s="35"/>
      <c r="C75" s="36"/>
      <c r="D75" s="36"/>
      <c r="E75" s="168" t="s">
        <v>274</v>
      </c>
      <c r="F75" s="36"/>
      <c r="G75" s="36"/>
      <c r="H75" s="36"/>
      <c r="I75" s="140"/>
      <c r="J75" s="36"/>
      <c r="K75" s="36"/>
      <c r="L75" s="40"/>
    </row>
    <row r="76" s="1" customFormat="1" ht="12" customHeight="1">
      <c r="B76" s="35"/>
      <c r="C76" s="29" t="s">
        <v>275</v>
      </c>
      <c r="D76" s="36"/>
      <c r="E76" s="36"/>
      <c r="F76" s="36"/>
      <c r="G76" s="36"/>
      <c r="H76" s="36"/>
      <c r="I76" s="140"/>
      <c r="J76" s="36"/>
      <c r="K76" s="36"/>
      <c r="L76" s="40"/>
    </row>
    <row r="77" s="1" customFormat="1" ht="16.5" customHeight="1">
      <c r="B77" s="35"/>
      <c r="C77" s="36"/>
      <c r="D77" s="36"/>
      <c r="E77" s="61" t="str">
        <f>E11</f>
        <v>A.2.1 - Likvidace zemního materiálu (Sborník SŽDC 2019)</v>
      </c>
      <c r="F77" s="36"/>
      <c r="G77" s="36"/>
      <c r="H77" s="36"/>
      <c r="I77" s="140"/>
      <c r="J77" s="36"/>
      <c r="K77" s="36"/>
      <c r="L77" s="40"/>
    </row>
    <row r="78" s="1" customFormat="1" ht="6.96" customHeight="1">
      <c r="B78" s="35"/>
      <c r="C78" s="36"/>
      <c r="D78" s="36"/>
      <c r="E78" s="36"/>
      <c r="F78" s="36"/>
      <c r="G78" s="36"/>
      <c r="H78" s="36"/>
      <c r="I78" s="140"/>
      <c r="J78" s="36"/>
      <c r="K78" s="36"/>
      <c r="L78" s="40"/>
    </row>
    <row r="79" s="1" customFormat="1" ht="12" customHeight="1">
      <c r="B79" s="35"/>
      <c r="C79" s="29" t="s">
        <v>20</v>
      </c>
      <c r="D79" s="36"/>
      <c r="E79" s="36"/>
      <c r="F79" s="24" t="str">
        <f>F14</f>
        <v>Hazlov - Aš</v>
      </c>
      <c r="G79" s="36"/>
      <c r="H79" s="36"/>
      <c r="I79" s="142" t="s">
        <v>22</v>
      </c>
      <c r="J79" s="64" t="str">
        <f>IF(J14="","",J14)</f>
        <v>13. 5. 2019</v>
      </c>
      <c r="K79" s="36"/>
      <c r="L79" s="40"/>
    </row>
    <row r="80" s="1" customFormat="1" ht="6.96" customHeight="1">
      <c r="B80" s="35"/>
      <c r="C80" s="36"/>
      <c r="D80" s="36"/>
      <c r="E80" s="36"/>
      <c r="F80" s="36"/>
      <c r="G80" s="36"/>
      <c r="H80" s="36"/>
      <c r="I80" s="140"/>
      <c r="J80" s="36"/>
      <c r="K80" s="36"/>
      <c r="L80" s="40"/>
    </row>
    <row r="81" s="1" customFormat="1" ht="13.65" customHeight="1">
      <c r="B81" s="35"/>
      <c r="C81" s="29" t="s">
        <v>24</v>
      </c>
      <c r="D81" s="36"/>
      <c r="E81" s="36"/>
      <c r="F81" s="24" t="str">
        <f>E17</f>
        <v>SŽDC, s.o.; OŘ UNL - ST K. Vary</v>
      </c>
      <c r="G81" s="36"/>
      <c r="H81" s="36"/>
      <c r="I81" s="142" t="s">
        <v>33</v>
      </c>
      <c r="J81" s="33" t="str">
        <f>E23</f>
        <v xml:space="preserve"> </v>
      </c>
      <c r="K81" s="36"/>
      <c r="L81" s="40"/>
    </row>
    <row r="82" s="1" customFormat="1" ht="13.65" customHeight="1">
      <c r="B82" s="35"/>
      <c r="C82" s="29" t="s">
        <v>31</v>
      </c>
      <c r="D82" s="36"/>
      <c r="E82" s="36"/>
      <c r="F82" s="24" t="str">
        <f>IF(E20="","",E20)</f>
        <v>Vyplň údaj</v>
      </c>
      <c r="G82" s="36"/>
      <c r="H82" s="36"/>
      <c r="I82" s="142" t="s">
        <v>36</v>
      </c>
      <c r="J82" s="33" t="str">
        <f>E26</f>
        <v>Monika Roztočilová</v>
      </c>
      <c r="K82" s="36"/>
      <c r="L82" s="40"/>
    </row>
    <row r="83" s="1" customFormat="1" ht="10.32" customHeight="1">
      <c r="B83" s="35"/>
      <c r="C83" s="36"/>
      <c r="D83" s="36"/>
      <c r="E83" s="36"/>
      <c r="F83" s="36"/>
      <c r="G83" s="36"/>
      <c r="H83" s="36"/>
      <c r="I83" s="140"/>
      <c r="J83" s="36"/>
      <c r="K83" s="36"/>
      <c r="L83" s="40"/>
    </row>
    <row r="84" s="8" customFormat="1" ht="29.28" customHeight="1">
      <c r="B84" s="174"/>
      <c r="C84" s="175" t="s">
        <v>109</v>
      </c>
      <c r="D84" s="176" t="s">
        <v>58</v>
      </c>
      <c r="E84" s="176" t="s">
        <v>54</v>
      </c>
      <c r="F84" s="176" t="s">
        <v>55</v>
      </c>
      <c r="G84" s="176" t="s">
        <v>110</v>
      </c>
      <c r="H84" s="176" t="s">
        <v>111</v>
      </c>
      <c r="I84" s="177" t="s">
        <v>112</v>
      </c>
      <c r="J84" s="176" t="s">
        <v>105</v>
      </c>
      <c r="K84" s="178" t="s">
        <v>113</v>
      </c>
      <c r="L84" s="179"/>
      <c r="M84" s="85" t="s">
        <v>1</v>
      </c>
      <c r="N84" s="86" t="s">
        <v>43</v>
      </c>
      <c r="O84" s="86" t="s">
        <v>114</v>
      </c>
      <c r="P84" s="86" t="s">
        <v>115</v>
      </c>
      <c r="Q84" s="86" t="s">
        <v>116</v>
      </c>
      <c r="R84" s="86" t="s">
        <v>117</v>
      </c>
      <c r="S84" s="86" t="s">
        <v>118</v>
      </c>
      <c r="T84" s="87" t="s">
        <v>119</v>
      </c>
    </row>
    <row r="85" s="1" customFormat="1" ht="22.8" customHeight="1">
      <c r="B85" s="35"/>
      <c r="C85" s="92" t="s">
        <v>120</v>
      </c>
      <c r="D85" s="36"/>
      <c r="E85" s="36"/>
      <c r="F85" s="36"/>
      <c r="G85" s="36"/>
      <c r="H85" s="36"/>
      <c r="I85" s="140"/>
      <c r="J85" s="180">
        <f>BK85</f>
        <v>0</v>
      </c>
      <c r="K85" s="36"/>
      <c r="L85" s="40"/>
      <c r="M85" s="88"/>
      <c r="N85" s="89"/>
      <c r="O85" s="89"/>
      <c r="P85" s="181">
        <f>SUM(P86:P90)</f>
        <v>0</v>
      </c>
      <c r="Q85" s="89"/>
      <c r="R85" s="181">
        <f>SUM(R86:R90)</f>
        <v>0</v>
      </c>
      <c r="S85" s="89"/>
      <c r="T85" s="182">
        <f>SUM(T86:T90)</f>
        <v>0</v>
      </c>
      <c r="AT85" s="14" t="s">
        <v>72</v>
      </c>
      <c r="AU85" s="14" t="s">
        <v>107</v>
      </c>
      <c r="BK85" s="183">
        <f>SUM(BK86:BK90)</f>
        <v>0</v>
      </c>
    </row>
    <row r="86" s="1" customFormat="1" ht="22.5" customHeight="1">
      <c r="B86" s="35"/>
      <c r="C86" s="184" t="s">
        <v>81</v>
      </c>
      <c r="D86" s="184" t="s">
        <v>121</v>
      </c>
      <c r="E86" s="185" t="s">
        <v>277</v>
      </c>
      <c r="F86" s="186" t="s">
        <v>278</v>
      </c>
      <c r="G86" s="187" t="s">
        <v>279</v>
      </c>
      <c r="H86" s="188">
        <v>1800</v>
      </c>
      <c r="I86" s="189"/>
      <c r="J86" s="190">
        <f>ROUND(I86*H86,2)</f>
        <v>0</v>
      </c>
      <c r="K86" s="186" t="s">
        <v>125</v>
      </c>
      <c r="L86" s="40"/>
      <c r="M86" s="191" t="s">
        <v>1</v>
      </c>
      <c r="N86" s="192" t="s">
        <v>44</v>
      </c>
      <c r="O86" s="76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AR86" s="14" t="s">
        <v>126</v>
      </c>
      <c r="AT86" s="14" t="s">
        <v>121</v>
      </c>
      <c r="AU86" s="14" t="s">
        <v>73</v>
      </c>
      <c r="AY86" s="14" t="s">
        <v>127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4" t="s">
        <v>81</v>
      </c>
      <c r="BK86" s="195">
        <f>ROUND(I86*H86,2)</f>
        <v>0</v>
      </c>
      <c r="BL86" s="14" t="s">
        <v>126</v>
      </c>
      <c r="BM86" s="14" t="s">
        <v>280</v>
      </c>
    </row>
    <row r="87" s="1" customFormat="1">
      <c r="B87" s="35"/>
      <c r="C87" s="36"/>
      <c r="D87" s="196" t="s">
        <v>129</v>
      </c>
      <c r="E87" s="36"/>
      <c r="F87" s="197" t="s">
        <v>281</v>
      </c>
      <c r="G87" s="36"/>
      <c r="H87" s="36"/>
      <c r="I87" s="140"/>
      <c r="J87" s="36"/>
      <c r="K87" s="36"/>
      <c r="L87" s="40"/>
      <c r="M87" s="198"/>
      <c r="N87" s="76"/>
      <c r="O87" s="76"/>
      <c r="P87" s="76"/>
      <c r="Q87" s="76"/>
      <c r="R87" s="76"/>
      <c r="S87" s="76"/>
      <c r="T87" s="77"/>
      <c r="AT87" s="14" t="s">
        <v>129</v>
      </c>
      <c r="AU87" s="14" t="s">
        <v>73</v>
      </c>
    </row>
    <row r="88" s="1" customFormat="1">
      <c r="B88" s="35"/>
      <c r="C88" s="36"/>
      <c r="D88" s="196" t="s">
        <v>166</v>
      </c>
      <c r="E88" s="36"/>
      <c r="F88" s="242" t="s">
        <v>282</v>
      </c>
      <c r="G88" s="36"/>
      <c r="H88" s="36"/>
      <c r="I88" s="140"/>
      <c r="J88" s="36"/>
      <c r="K88" s="36"/>
      <c r="L88" s="40"/>
      <c r="M88" s="198"/>
      <c r="N88" s="76"/>
      <c r="O88" s="76"/>
      <c r="P88" s="76"/>
      <c r="Q88" s="76"/>
      <c r="R88" s="76"/>
      <c r="S88" s="76"/>
      <c r="T88" s="77"/>
      <c r="AT88" s="14" t="s">
        <v>166</v>
      </c>
      <c r="AU88" s="14" t="s">
        <v>73</v>
      </c>
    </row>
    <row r="89" s="1" customFormat="1" ht="22.5" customHeight="1">
      <c r="B89" s="35"/>
      <c r="C89" s="184" t="s">
        <v>83</v>
      </c>
      <c r="D89" s="184" t="s">
        <v>121</v>
      </c>
      <c r="E89" s="185" t="s">
        <v>191</v>
      </c>
      <c r="F89" s="186" t="s">
        <v>192</v>
      </c>
      <c r="G89" s="187" t="s">
        <v>193</v>
      </c>
      <c r="H89" s="188">
        <v>1240</v>
      </c>
      <c r="I89" s="189"/>
      <c r="J89" s="190">
        <f>ROUND(I89*H89,2)</f>
        <v>0</v>
      </c>
      <c r="K89" s="186" t="s">
        <v>125</v>
      </c>
      <c r="L89" s="40"/>
      <c r="M89" s="191" t="s">
        <v>1</v>
      </c>
      <c r="N89" s="192" t="s">
        <v>44</v>
      </c>
      <c r="O89" s="76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AR89" s="14" t="s">
        <v>194</v>
      </c>
      <c r="AT89" s="14" t="s">
        <v>121</v>
      </c>
      <c r="AU89" s="14" t="s">
        <v>73</v>
      </c>
      <c r="AY89" s="14" t="s">
        <v>127</v>
      </c>
      <c r="BE89" s="195">
        <f>IF(N89="základní",J89,0)</f>
        <v>0</v>
      </c>
      <c r="BF89" s="195">
        <f>IF(N89="snížená",J89,0)</f>
        <v>0</v>
      </c>
      <c r="BG89" s="195">
        <f>IF(N89="zákl. přenesená",J89,0)</f>
        <v>0</v>
      </c>
      <c r="BH89" s="195">
        <f>IF(N89="sníž. přenesená",J89,0)</f>
        <v>0</v>
      </c>
      <c r="BI89" s="195">
        <f>IF(N89="nulová",J89,0)</f>
        <v>0</v>
      </c>
      <c r="BJ89" s="14" t="s">
        <v>81</v>
      </c>
      <c r="BK89" s="195">
        <f>ROUND(I89*H89,2)</f>
        <v>0</v>
      </c>
      <c r="BL89" s="14" t="s">
        <v>194</v>
      </c>
      <c r="BM89" s="14" t="s">
        <v>283</v>
      </c>
    </row>
    <row r="90" s="1" customFormat="1">
      <c r="B90" s="35"/>
      <c r="C90" s="36"/>
      <c r="D90" s="196" t="s">
        <v>129</v>
      </c>
      <c r="E90" s="36"/>
      <c r="F90" s="197" t="s">
        <v>196</v>
      </c>
      <c r="G90" s="36"/>
      <c r="H90" s="36"/>
      <c r="I90" s="140"/>
      <c r="J90" s="36"/>
      <c r="K90" s="36"/>
      <c r="L90" s="40"/>
      <c r="M90" s="253"/>
      <c r="N90" s="254"/>
      <c r="O90" s="254"/>
      <c r="P90" s="254"/>
      <c r="Q90" s="254"/>
      <c r="R90" s="254"/>
      <c r="S90" s="254"/>
      <c r="T90" s="255"/>
      <c r="AT90" s="14" t="s">
        <v>129</v>
      </c>
      <c r="AU90" s="14" t="s">
        <v>73</v>
      </c>
    </row>
    <row r="91" s="1" customFormat="1" ht="6.96" customHeight="1">
      <c r="B91" s="54"/>
      <c r="C91" s="55"/>
      <c r="D91" s="55"/>
      <c r="E91" s="55"/>
      <c r="F91" s="55"/>
      <c r="G91" s="55"/>
      <c r="H91" s="55"/>
      <c r="I91" s="164"/>
      <c r="J91" s="55"/>
      <c r="K91" s="55"/>
      <c r="L91" s="40"/>
    </row>
  </sheetData>
  <sheetProtection sheet="1" autoFilter="0" formatColumns="0" formatRows="0" objects="1" scenarios="1" spinCount="100000" saltValue="OUCmG6D/AyoVWG9Qayc8XxhmLWoycH4izggWB9UHbQh0ebS0WHeJVefL0R01D9RDfi3Hg1RAS4qkWEVu5DpQvA==" hashValue="4efD4XpITyn3AITS/DenMPJBsFK7j1BqGpo6+FjrzXO1HTFbaxBMwpjhkFTZz7tsKQaoysibFJqfYPiJTPCTlw==" algorithmName="SHA-512" password="CC35"/>
  <autoFilter ref="C84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93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ht="24.96" customHeight="1">
      <c r="B4" s="17"/>
      <c r="D4" s="137" t="s">
        <v>100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8" t="s">
        <v>16</v>
      </c>
      <c r="L6" s="17"/>
    </row>
    <row r="7" ht="16.5" customHeight="1">
      <c r="B7" s="17"/>
      <c r="E7" s="139" t="str">
        <f>'Rekapitulace stavby'!K6</f>
        <v>Zajištění a zasíťování skalních bloků v úseku Hazlov Aš, oprava odvodnění zářezu</v>
      </c>
      <c r="F7" s="138"/>
      <c r="G7" s="138"/>
      <c r="H7" s="138"/>
      <c r="L7" s="17"/>
    </row>
    <row r="8" ht="12" customHeight="1">
      <c r="B8" s="17"/>
      <c r="D8" s="138" t="s">
        <v>101</v>
      </c>
      <c r="L8" s="17"/>
    </row>
    <row r="9" s="1" customFormat="1" ht="16.5" customHeight="1">
      <c r="B9" s="40"/>
      <c r="E9" s="139" t="s">
        <v>274</v>
      </c>
      <c r="F9" s="1"/>
      <c r="G9" s="1"/>
      <c r="H9" s="1"/>
      <c r="I9" s="140"/>
      <c r="L9" s="40"/>
    </row>
    <row r="10" s="1" customFormat="1" ht="12" customHeight="1">
      <c r="B10" s="40"/>
      <c r="D10" s="138" t="s">
        <v>275</v>
      </c>
      <c r="I10" s="140"/>
      <c r="L10" s="40"/>
    </row>
    <row r="11" s="1" customFormat="1" ht="36.96" customHeight="1">
      <c r="B11" s="40"/>
      <c r="E11" s="141" t="s">
        <v>284</v>
      </c>
      <c r="F11" s="1"/>
      <c r="G11" s="1"/>
      <c r="H11" s="1"/>
      <c r="I11" s="140"/>
      <c r="L11" s="40"/>
    </row>
    <row r="12" s="1" customFormat="1">
      <c r="B12" s="40"/>
      <c r="I12" s="140"/>
      <c r="L12" s="40"/>
    </row>
    <row r="13" s="1" customFormat="1" ht="12" customHeight="1">
      <c r="B13" s="40"/>
      <c r="D13" s="138" t="s">
        <v>18</v>
      </c>
      <c r="F13" s="14" t="s">
        <v>1</v>
      </c>
      <c r="I13" s="142" t="s">
        <v>19</v>
      </c>
      <c r="J13" s="14" t="s">
        <v>1</v>
      </c>
      <c r="L13" s="40"/>
    </row>
    <row r="14" s="1" customFormat="1" ht="12" customHeight="1">
      <c r="B14" s="40"/>
      <c r="D14" s="138" t="s">
        <v>20</v>
      </c>
      <c r="F14" s="14" t="s">
        <v>21</v>
      </c>
      <c r="I14" s="142" t="s">
        <v>22</v>
      </c>
      <c r="J14" s="143" t="str">
        <f>'Rekapitulace stavby'!AN8</f>
        <v>13. 5. 2019</v>
      </c>
      <c r="L14" s="40"/>
    </row>
    <row r="15" s="1" customFormat="1" ht="10.8" customHeight="1">
      <c r="B15" s="40"/>
      <c r="I15" s="140"/>
      <c r="L15" s="40"/>
    </row>
    <row r="16" s="1" customFormat="1" ht="12" customHeight="1">
      <c r="B16" s="40"/>
      <c r="D16" s="138" t="s">
        <v>24</v>
      </c>
      <c r="I16" s="142" t="s">
        <v>25</v>
      </c>
      <c r="J16" s="14" t="s">
        <v>26</v>
      </c>
      <c r="L16" s="40"/>
    </row>
    <row r="17" s="1" customFormat="1" ht="18" customHeight="1">
      <c r="B17" s="40"/>
      <c r="E17" s="14" t="s">
        <v>28</v>
      </c>
      <c r="I17" s="142" t="s">
        <v>29</v>
      </c>
      <c r="J17" s="14" t="s">
        <v>30</v>
      </c>
      <c r="L17" s="40"/>
    </row>
    <row r="18" s="1" customFormat="1" ht="6.96" customHeight="1">
      <c r="B18" s="40"/>
      <c r="I18" s="140"/>
      <c r="L18" s="40"/>
    </row>
    <row r="19" s="1" customFormat="1" ht="12" customHeight="1">
      <c r="B19" s="40"/>
      <c r="D19" s="138" t="s">
        <v>31</v>
      </c>
      <c r="I19" s="142" t="s">
        <v>25</v>
      </c>
      <c r="J19" s="30" t="str">
        <f>'Rekapitulace stavby'!AN13</f>
        <v>Vyplň údaj</v>
      </c>
      <c r="L19" s="40"/>
    </row>
    <row r="20" s="1" customFormat="1" ht="18" customHeight="1">
      <c r="B20" s="40"/>
      <c r="E20" s="30" t="str">
        <f>'Rekapitulace stavby'!E14</f>
        <v>Vyplň údaj</v>
      </c>
      <c r="F20" s="14"/>
      <c r="G20" s="14"/>
      <c r="H20" s="14"/>
      <c r="I20" s="142" t="s">
        <v>29</v>
      </c>
      <c r="J20" s="30" t="str">
        <f>'Rekapitulace stavby'!AN14</f>
        <v>Vyplň údaj</v>
      </c>
      <c r="L20" s="40"/>
    </row>
    <row r="21" s="1" customFormat="1" ht="6.96" customHeight="1">
      <c r="B21" s="40"/>
      <c r="I21" s="140"/>
      <c r="L21" s="40"/>
    </row>
    <row r="22" s="1" customFormat="1" ht="12" customHeight="1">
      <c r="B22" s="40"/>
      <c r="D22" s="138" t="s">
        <v>33</v>
      </c>
      <c r="I22" s="142" t="s">
        <v>25</v>
      </c>
      <c r="J22" s="14" t="str">
        <f>IF('Rekapitulace stavby'!AN16="","",'Rekapitulace stavby'!AN16)</f>
        <v/>
      </c>
      <c r="L22" s="40"/>
    </row>
    <row r="23" s="1" customFormat="1" ht="18" customHeight="1">
      <c r="B23" s="40"/>
      <c r="E23" s="14" t="str">
        <f>IF('Rekapitulace stavby'!E17="","",'Rekapitulace stavby'!E17)</f>
        <v xml:space="preserve"> </v>
      </c>
      <c r="I23" s="142" t="s">
        <v>29</v>
      </c>
      <c r="J23" s="14" t="str">
        <f>IF('Rekapitulace stavby'!AN17="","",'Rekapitulace stavby'!AN17)</f>
        <v/>
      </c>
      <c r="L23" s="40"/>
    </row>
    <row r="24" s="1" customFormat="1" ht="6.96" customHeight="1">
      <c r="B24" s="40"/>
      <c r="I24" s="140"/>
      <c r="L24" s="40"/>
    </row>
    <row r="25" s="1" customFormat="1" ht="12" customHeight="1">
      <c r="B25" s="40"/>
      <c r="D25" s="138" t="s">
        <v>36</v>
      </c>
      <c r="I25" s="142" t="s">
        <v>25</v>
      </c>
      <c r="J25" s="14" t="s">
        <v>1</v>
      </c>
      <c r="L25" s="40"/>
    </row>
    <row r="26" s="1" customFormat="1" ht="18" customHeight="1">
      <c r="B26" s="40"/>
      <c r="E26" s="14" t="s">
        <v>37</v>
      </c>
      <c r="I26" s="142" t="s">
        <v>29</v>
      </c>
      <c r="J26" s="14" t="s">
        <v>1</v>
      </c>
      <c r="L26" s="40"/>
    </row>
    <row r="27" s="1" customFormat="1" ht="6.96" customHeight="1">
      <c r="B27" s="40"/>
      <c r="I27" s="140"/>
      <c r="L27" s="40"/>
    </row>
    <row r="28" s="1" customFormat="1" ht="12" customHeight="1">
      <c r="B28" s="40"/>
      <c r="D28" s="138" t="s">
        <v>38</v>
      </c>
      <c r="I28" s="140"/>
      <c r="L28" s="40"/>
    </row>
    <row r="29" s="7" customFormat="1" ht="16.5" customHeight="1">
      <c r="B29" s="144"/>
      <c r="E29" s="145" t="s">
        <v>1</v>
      </c>
      <c r="F29" s="145"/>
      <c r="G29" s="145"/>
      <c r="H29" s="145"/>
      <c r="I29" s="146"/>
      <c r="L29" s="144"/>
    </row>
    <row r="30" s="1" customFormat="1" ht="6.96" customHeight="1">
      <c r="B30" s="40"/>
      <c r="I30" s="140"/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47"/>
      <c r="J31" s="68"/>
      <c r="K31" s="68"/>
      <c r="L31" s="40"/>
    </row>
    <row r="32" s="1" customFormat="1" ht="25.44" customHeight="1">
      <c r="B32" s="40"/>
      <c r="D32" s="148" t="s">
        <v>39</v>
      </c>
      <c r="I32" s="140"/>
      <c r="J32" s="149">
        <f>ROUND(J85, 2)</f>
        <v>0</v>
      </c>
      <c r="L32" s="40"/>
    </row>
    <row r="33" s="1" customFormat="1" ht="6.96" customHeight="1">
      <c r="B33" s="40"/>
      <c r="D33" s="68"/>
      <c r="E33" s="68"/>
      <c r="F33" s="68"/>
      <c r="G33" s="68"/>
      <c r="H33" s="68"/>
      <c r="I33" s="147"/>
      <c r="J33" s="68"/>
      <c r="K33" s="68"/>
      <c r="L33" s="40"/>
    </row>
    <row r="34" s="1" customFormat="1" ht="14.4" customHeight="1">
      <c r="B34" s="40"/>
      <c r="F34" s="150" t="s">
        <v>41</v>
      </c>
      <c r="I34" s="151" t="s">
        <v>40</v>
      </c>
      <c r="J34" s="150" t="s">
        <v>42</v>
      </c>
      <c r="L34" s="40"/>
    </row>
    <row r="35" s="1" customFormat="1" ht="14.4" customHeight="1">
      <c r="B35" s="40"/>
      <c r="D35" s="138" t="s">
        <v>43</v>
      </c>
      <c r="E35" s="138" t="s">
        <v>44</v>
      </c>
      <c r="F35" s="152">
        <f>ROUND((SUM(BE85:BE125)),  2)</f>
        <v>0</v>
      </c>
      <c r="I35" s="153">
        <v>0.20999999999999999</v>
      </c>
      <c r="J35" s="152">
        <f>ROUND(((SUM(BE85:BE125))*I35),  2)</f>
        <v>0</v>
      </c>
      <c r="L35" s="40"/>
    </row>
    <row r="36" s="1" customFormat="1" ht="14.4" customHeight="1">
      <c r="B36" s="40"/>
      <c r="E36" s="138" t="s">
        <v>45</v>
      </c>
      <c r="F36" s="152">
        <f>ROUND((SUM(BF85:BF125)),  2)</f>
        <v>0</v>
      </c>
      <c r="I36" s="153">
        <v>0.14999999999999999</v>
      </c>
      <c r="J36" s="152">
        <f>ROUND(((SUM(BF85:BF125))*I36),  2)</f>
        <v>0</v>
      </c>
      <c r="L36" s="40"/>
    </row>
    <row r="37" hidden="1" s="1" customFormat="1" ht="14.4" customHeight="1">
      <c r="B37" s="40"/>
      <c r="E37" s="138" t="s">
        <v>46</v>
      </c>
      <c r="F37" s="152">
        <f>ROUND((SUM(BG85:BG125)),  2)</f>
        <v>0</v>
      </c>
      <c r="I37" s="153">
        <v>0.20999999999999999</v>
      </c>
      <c r="J37" s="152">
        <f>0</f>
        <v>0</v>
      </c>
      <c r="L37" s="40"/>
    </row>
    <row r="38" hidden="1" s="1" customFormat="1" ht="14.4" customHeight="1">
      <c r="B38" s="40"/>
      <c r="E38" s="138" t="s">
        <v>47</v>
      </c>
      <c r="F38" s="152">
        <f>ROUND((SUM(BH85:BH125)),  2)</f>
        <v>0</v>
      </c>
      <c r="I38" s="153">
        <v>0.14999999999999999</v>
      </c>
      <c r="J38" s="152">
        <f>0</f>
        <v>0</v>
      </c>
      <c r="L38" s="40"/>
    </row>
    <row r="39" hidden="1" s="1" customFormat="1" ht="14.4" customHeight="1">
      <c r="B39" s="40"/>
      <c r="E39" s="138" t="s">
        <v>48</v>
      </c>
      <c r="F39" s="152">
        <f>ROUND((SUM(BI85:BI125)),  2)</f>
        <v>0</v>
      </c>
      <c r="I39" s="153">
        <v>0</v>
      </c>
      <c r="J39" s="152">
        <f>0</f>
        <v>0</v>
      </c>
      <c r="L39" s="40"/>
    </row>
    <row r="40" s="1" customFormat="1" ht="6.96" customHeight="1">
      <c r="B40" s="40"/>
      <c r="I40" s="140"/>
      <c r="L40" s="40"/>
    </row>
    <row r="41" s="1" customFormat="1" ht="25.44" customHeight="1">
      <c r="B41" s="40"/>
      <c r="C41" s="154"/>
      <c r="D41" s="155" t="s">
        <v>49</v>
      </c>
      <c r="E41" s="156"/>
      <c r="F41" s="156"/>
      <c r="G41" s="157" t="s">
        <v>50</v>
      </c>
      <c r="H41" s="158" t="s">
        <v>51</v>
      </c>
      <c r="I41" s="159"/>
      <c r="J41" s="160">
        <f>SUM(J32:J39)</f>
        <v>0</v>
      </c>
      <c r="K41" s="161"/>
      <c r="L41" s="40"/>
    </row>
    <row r="42" s="1" customFormat="1" ht="14.4" customHeight="1">
      <c r="B42" s="162"/>
      <c r="C42" s="163"/>
      <c r="D42" s="163"/>
      <c r="E42" s="163"/>
      <c r="F42" s="163"/>
      <c r="G42" s="163"/>
      <c r="H42" s="163"/>
      <c r="I42" s="164"/>
      <c r="J42" s="163"/>
      <c r="K42" s="163"/>
      <c r="L42" s="40"/>
    </row>
    <row r="46" s="1" customFormat="1" ht="6.96" customHeight="1">
      <c r="B46" s="165"/>
      <c r="C46" s="166"/>
      <c r="D46" s="166"/>
      <c r="E46" s="166"/>
      <c r="F46" s="166"/>
      <c r="G46" s="166"/>
      <c r="H46" s="166"/>
      <c r="I46" s="167"/>
      <c r="J46" s="166"/>
      <c r="K46" s="166"/>
      <c r="L46" s="40"/>
    </row>
    <row r="47" s="1" customFormat="1" ht="24.96" customHeight="1">
      <c r="B47" s="35"/>
      <c r="C47" s="20" t="s">
        <v>103</v>
      </c>
      <c r="D47" s="36"/>
      <c r="E47" s="36"/>
      <c r="F47" s="36"/>
      <c r="G47" s="36"/>
      <c r="H47" s="36"/>
      <c r="I47" s="140"/>
      <c r="J47" s="36"/>
      <c r="K47" s="36"/>
      <c r="L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140"/>
      <c r="J48" s="36"/>
      <c r="K48" s="36"/>
      <c r="L48" s="40"/>
    </row>
    <row r="49" s="1" customFormat="1" ht="12" customHeight="1">
      <c r="B49" s="35"/>
      <c r="C49" s="29" t="s">
        <v>16</v>
      </c>
      <c r="D49" s="36"/>
      <c r="E49" s="36"/>
      <c r="F49" s="36"/>
      <c r="G49" s="36"/>
      <c r="H49" s="36"/>
      <c r="I49" s="140"/>
      <c r="J49" s="36"/>
      <c r="K49" s="36"/>
      <c r="L49" s="40"/>
    </row>
    <row r="50" s="1" customFormat="1" ht="16.5" customHeight="1">
      <c r="B50" s="35"/>
      <c r="C50" s="36"/>
      <c r="D50" s="36"/>
      <c r="E50" s="168" t="str">
        <f>E7</f>
        <v>Zajištění a zasíťování skalních bloků v úseku Hazlov Aš, oprava odvodnění zářezu</v>
      </c>
      <c r="F50" s="29"/>
      <c r="G50" s="29"/>
      <c r="H50" s="29"/>
      <c r="I50" s="140"/>
      <c r="J50" s="36"/>
      <c r="K50" s="36"/>
      <c r="L50" s="40"/>
    </row>
    <row r="51" ht="12" customHeight="1">
      <c r="B51" s="18"/>
      <c r="C51" s="29" t="s">
        <v>101</v>
      </c>
      <c r="D51" s="19"/>
      <c r="E51" s="19"/>
      <c r="F51" s="19"/>
      <c r="G51" s="19"/>
      <c r="H51" s="19"/>
      <c r="I51" s="133"/>
      <c r="J51" s="19"/>
      <c r="K51" s="19"/>
      <c r="L51" s="17"/>
    </row>
    <row r="52" s="1" customFormat="1" ht="16.5" customHeight="1">
      <c r="B52" s="35"/>
      <c r="C52" s="36"/>
      <c r="D52" s="36"/>
      <c r="E52" s="168" t="s">
        <v>274</v>
      </c>
      <c r="F52" s="36"/>
      <c r="G52" s="36"/>
      <c r="H52" s="36"/>
      <c r="I52" s="140"/>
      <c r="J52" s="36"/>
      <c r="K52" s="36"/>
      <c r="L52" s="40"/>
    </row>
    <row r="53" s="1" customFormat="1" ht="12" customHeight="1">
      <c r="B53" s="35"/>
      <c r="C53" s="29" t="s">
        <v>275</v>
      </c>
      <c r="D53" s="36"/>
      <c r="E53" s="36"/>
      <c r="F53" s="36"/>
      <c r="G53" s="36"/>
      <c r="H53" s="36"/>
      <c r="I53" s="140"/>
      <c r="J53" s="36"/>
      <c r="K53" s="36"/>
      <c r="L53" s="40"/>
    </row>
    <row r="54" s="1" customFormat="1" ht="16.5" customHeight="1">
      <c r="B54" s="35"/>
      <c r="C54" s="36"/>
      <c r="D54" s="36"/>
      <c r="E54" s="61" t="str">
        <f>E11</f>
        <v>A.2.2 - Ochrana skalního zářezu (URS Praha)</v>
      </c>
      <c r="F54" s="36"/>
      <c r="G54" s="36"/>
      <c r="H54" s="36"/>
      <c r="I54" s="140"/>
      <c r="J54" s="36"/>
      <c r="K54" s="36"/>
      <c r="L54" s="40"/>
    </row>
    <row r="55" s="1" customFormat="1" ht="6.96" customHeight="1">
      <c r="B55" s="35"/>
      <c r="C55" s="36"/>
      <c r="D55" s="36"/>
      <c r="E55" s="36"/>
      <c r="F55" s="36"/>
      <c r="G55" s="36"/>
      <c r="H55" s="36"/>
      <c r="I55" s="140"/>
      <c r="J55" s="36"/>
      <c r="K55" s="36"/>
      <c r="L55" s="40"/>
    </row>
    <row r="56" s="1" customFormat="1" ht="12" customHeight="1">
      <c r="B56" s="35"/>
      <c r="C56" s="29" t="s">
        <v>20</v>
      </c>
      <c r="D56" s="36"/>
      <c r="E56" s="36"/>
      <c r="F56" s="24" t="str">
        <f>F14</f>
        <v>Hazlov - Aš</v>
      </c>
      <c r="G56" s="36"/>
      <c r="H56" s="36"/>
      <c r="I56" s="142" t="s">
        <v>22</v>
      </c>
      <c r="J56" s="64" t="str">
        <f>IF(J14="","",J14)</f>
        <v>13. 5. 2019</v>
      </c>
      <c r="K56" s="36"/>
      <c r="L56" s="40"/>
    </row>
    <row r="57" s="1" customFormat="1" ht="6.96" customHeight="1">
      <c r="B57" s="35"/>
      <c r="C57" s="36"/>
      <c r="D57" s="36"/>
      <c r="E57" s="36"/>
      <c r="F57" s="36"/>
      <c r="G57" s="36"/>
      <c r="H57" s="36"/>
      <c r="I57" s="140"/>
      <c r="J57" s="36"/>
      <c r="K57" s="36"/>
      <c r="L57" s="40"/>
    </row>
    <row r="58" s="1" customFormat="1" ht="13.65" customHeight="1">
      <c r="B58" s="35"/>
      <c r="C58" s="29" t="s">
        <v>24</v>
      </c>
      <c r="D58" s="36"/>
      <c r="E58" s="36"/>
      <c r="F58" s="24" t="str">
        <f>E17</f>
        <v>SŽDC, s.o.; OŘ UNL - ST K. Vary</v>
      </c>
      <c r="G58" s="36"/>
      <c r="H58" s="36"/>
      <c r="I58" s="142" t="s">
        <v>33</v>
      </c>
      <c r="J58" s="33" t="str">
        <f>E23</f>
        <v xml:space="preserve"> </v>
      </c>
      <c r="K58" s="36"/>
      <c r="L58" s="40"/>
    </row>
    <row r="59" s="1" customFormat="1" ht="13.65" customHeight="1">
      <c r="B59" s="35"/>
      <c r="C59" s="29" t="s">
        <v>31</v>
      </c>
      <c r="D59" s="36"/>
      <c r="E59" s="36"/>
      <c r="F59" s="24" t="str">
        <f>IF(E20="","",E20)</f>
        <v>Vyplň údaj</v>
      </c>
      <c r="G59" s="36"/>
      <c r="H59" s="36"/>
      <c r="I59" s="142" t="s">
        <v>36</v>
      </c>
      <c r="J59" s="33" t="str">
        <f>E26</f>
        <v>Monika Roztočilová</v>
      </c>
      <c r="K59" s="36"/>
      <c r="L59" s="40"/>
    </row>
    <row r="60" s="1" customFormat="1" ht="10.32" customHeight="1">
      <c r="B60" s="35"/>
      <c r="C60" s="36"/>
      <c r="D60" s="36"/>
      <c r="E60" s="36"/>
      <c r="F60" s="36"/>
      <c r="G60" s="36"/>
      <c r="H60" s="36"/>
      <c r="I60" s="140"/>
      <c r="J60" s="36"/>
      <c r="K60" s="36"/>
      <c r="L60" s="40"/>
    </row>
    <row r="61" s="1" customFormat="1" ht="29.28" customHeight="1">
      <c r="B61" s="35"/>
      <c r="C61" s="169" t="s">
        <v>104</v>
      </c>
      <c r="D61" s="170"/>
      <c r="E61" s="170"/>
      <c r="F61" s="170"/>
      <c r="G61" s="170"/>
      <c r="H61" s="170"/>
      <c r="I61" s="171"/>
      <c r="J61" s="172" t="s">
        <v>105</v>
      </c>
      <c r="K61" s="170"/>
      <c r="L61" s="40"/>
    </row>
    <row r="62" s="1" customFormat="1" ht="10.32" customHeight="1">
      <c r="B62" s="35"/>
      <c r="C62" s="36"/>
      <c r="D62" s="36"/>
      <c r="E62" s="36"/>
      <c r="F62" s="36"/>
      <c r="G62" s="36"/>
      <c r="H62" s="36"/>
      <c r="I62" s="140"/>
      <c r="J62" s="36"/>
      <c r="K62" s="36"/>
      <c r="L62" s="40"/>
    </row>
    <row r="63" s="1" customFormat="1" ht="22.8" customHeight="1">
      <c r="B63" s="35"/>
      <c r="C63" s="173" t="s">
        <v>106</v>
      </c>
      <c r="D63" s="36"/>
      <c r="E63" s="36"/>
      <c r="F63" s="36"/>
      <c r="G63" s="36"/>
      <c r="H63" s="36"/>
      <c r="I63" s="140"/>
      <c r="J63" s="95">
        <f>J85</f>
        <v>0</v>
      </c>
      <c r="K63" s="36"/>
      <c r="L63" s="40"/>
      <c r="AU63" s="14" t="s">
        <v>107</v>
      </c>
    </row>
    <row r="64" s="1" customFormat="1" ht="21.84" customHeight="1">
      <c r="B64" s="35"/>
      <c r="C64" s="36"/>
      <c r="D64" s="36"/>
      <c r="E64" s="36"/>
      <c r="F64" s="36"/>
      <c r="G64" s="36"/>
      <c r="H64" s="36"/>
      <c r="I64" s="140"/>
      <c r="J64" s="36"/>
      <c r="K64" s="36"/>
      <c r="L64" s="40"/>
    </row>
    <row r="65" s="1" customFormat="1" ht="6.96" customHeight="1">
      <c r="B65" s="54"/>
      <c r="C65" s="55"/>
      <c r="D65" s="55"/>
      <c r="E65" s="55"/>
      <c r="F65" s="55"/>
      <c r="G65" s="55"/>
      <c r="H65" s="55"/>
      <c r="I65" s="164"/>
      <c r="J65" s="55"/>
      <c r="K65" s="55"/>
      <c r="L65" s="40"/>
    </row>
    <row r="69" s="1" customFormat="1" ht="6.96" customHeight="1">
      <c r="B69" s="56"/>
      <c r="C69" s="57"/>
      <c r="D69" s="57"/>
      <c r="E69" s="57"/>
      <c r="F69" s="57"/>
      <c r="G69" s="57"/>
      <c r="H69" s="57"/>
      <c r="I69" s="167"/>
      <c r="J69" s="57"/>
      <c r="K69" s="57"/>
      <c r="L69" s="40"/>
    </row>
    <row r="70" s="1" customFormat="1" ht="24.96" customHeight="1">
      <c r="B70" s="35"/>
      <c r="C70" s="20" t="s">
        <v>108</v>
      </c>
      <c r="D70" s="36"/>
      <c r="E70" s="36"/>
      <c r="F70" s="36"/>
      <c r="G70" s="36"/>
      <c r="H70" s="36"/>
      <c r="I70" s="140"/>
      <c r="J70" s="36"/>
      <c r="K70" s="36"/>
      <c r="L70" s="40"/>
    </row>
    <row r="71" s="1" customFormat="1" ht="6.96" customHeight="1">
      <c r="B71" s="35"/>
      <c r="C71" s="36"/>
      <c r="D71" s="36"/>
      <c r="E71" s="36"/>
      <c r="F71" s="36"/>
      <c r="G71" s="36"/>
      <c r="H71" s="36"/>
      <c r="I71" s="140"/>
      <c r="J71" s="36"/>
      <c r="K71" s="36"/>
      <c r="L71" s="40"/>
    </row>
    <row r="72" s="1" customFormat="1" ht="12" customHeight="1">
      <c r="B72" s="35"/>
      <c r="C72" s="29" t="s">
        <v>16</v>
      </c>
      <c r="D72" s="36"/>
      <c r="E72" s="36"/>
      <c r="F72" s="36"/>
      <c r="G72" s="36"/>
      <c r="H72" s="36"/>
      <c r="I72" s="140"/>
      <c r="J72" s="36"/>
      <c r="K72" s="36"/>
      <c r="L72" s="40"/>
    </row>
    <row r="73" s="1" customFormat="1" ht="16.5" customHeight="1">
      <c r="B73" s="35"/>
      <c r="C73" s="36"/>
      <c r="D73" s="36"/>
      <c r="E73" s="168" t="str">
        <f>E7</f>
        <v>Zajištění a zasíťování skalních bloků v úseku Hazlov Aš, oprava odvodnění zářezu</v>
      </c>
      <c r="F73" s="29"/>
      <c r="G73" s="29"/>
      <c r="H73" s="29"/>
      <c r="I73" s="140"/>
      <c r="J73" s="36"/>
      <c r="K73" s="36"/>
      <c r="L73" s="40"/>
    </row>
    <row r="74" ht="12" customHeight="1">
      <c r="B74" s="18"/>
      <c r="C74" s="29" t="s">
        <v>101</v>
      </c>
      <c r="D74" s="19"/>
      <c r="E74" s="19"/>
      <c r="F74" s="19"/>
      <c r="G74" s="19"/>
      <c r="H74" s="19"/>
      <c r="I74" s="133"/>
      <c r="J74" s="19"/>
      <c r="K74" s="19"/>
      <c r="L74" s="17"/>
    </row>
    <row r="75" s="1" customFormat="1" ht="16.5" customHeight="1">
      <c r="B75" s="35"/>
      <c r="C75" s="36"/>
      <c r="D75" s="36"/>
      <c r="E75" s="168" t="s">
        <v>274</v>
      </c>
      <c r="F75" s="36"/>
      <c r="G75" s="36"/>
      <c r="H75" s="36"/>
      <c r="I75" s="140"/>
      <c r="J75" s="36"/>
      <c r="K75" s="36"/>
      <c r="L75" s="40"/>
    </row>
    <row r="76" s="1" customFormat="1" ht="12" customHeight="1">
      <c r="B76" s="35"/>
      <c r="C76" s="29" t="s">
        <v>275</v>
      </c>
      <c r="D76" s="36"/>
      <c r="E76" s="36"/>
      <c r="F76" s="36"/>
      <c r="G76" s="36"/>
      <c r="H76" s="36"/>
      <c r="I76" s="140"/>
      <c r="J76" s="36"/>
      <c r="K76" s="36"/>
      <c r="L76" s="40"/>
    </row>
    <row r="77" s="1" customFormat="1" ht="16.5" customHeight="1">
      <c r="B77" s="35"/>
      <c r="C77" s="36"/>
      <c r="D77" s="36"/>
      <c r="E77" s="61" t="str">
        <f>E11</f>
        <v>A.2.2 - Ochrana skalního zářezu (URS Praha)</v>
      </c>
      <c r="F77" s="36"/>
      <c r="G77" s="36"/>
      <c r="H77" s="36"/>
      <c r="I77" s="140"/>
      <c r="J77" s="36"/>
      <c r="K77" s="36"/>
      <c r="L77" s="40"/>
    </row>
    <row r="78" s="1" customFormat="1" ht="6.96" customHeight="1">
      <c r="B78" s="35"/>
      <c r="C78" s="36"/>
      <c r="D78" s="36"/>
      <c r="E78" s="36"/>
      <c r="F78" s="36"/>
      <c r="G78" s="36"/>
      <c r="H78" s="36"/>
      <c r="I78" s="140"/>
      <c r="J78" s="36"/>
      <c r="K78" s="36"/>
      <c r="L78" s="40"/>
    </row>
    <row r="79" s="1" customFormat="1" ht="12" customHeight="1">
      <c r="B79" s="35"/>
      <c r="C79" s="29" t="s">
        <v>20</v>
      </c>
      <c r="D79" s="36"/>
      <c r="E79" s="36"/>
      <c r="F79" s="24" t="str">
        <f>F14</f>
        <v>Hazlov - Aš</v>
      </c>
      <c r="G79" s="36"/>
      <c r="H79" s="36"/>
      <c r="I79" s="142" t="s">
        <v>22</v>
      </c>
      <c r="J79" s="64" t="str">
        <f>IF(J14="","",J14)</f>
        <v>13. 5. 2019</v>
      </c>
      <c r="K79" s="36"/>
      <c r="L79" s="40"/>
    </row>
    <row r="80" s="1" customFormat="1" ht="6.96" customHeight="1">
      <c r="B80" s="35"/>
      <c r="C80" s="36"/>
      <c r="D80" s="36"/>
      <c r="E80" s="36"/>
      <c r="F80" s="36"/>
      <c r="G80" s="36"/>
      <c r="H80" s="36"/>
      <c r="I80" s="140"/>
      <c r="J80" s="36"/>
      <c r="K80" s="36"/>
      <c r="L80" s="40"/>
    </row>
    <row r="81" s="1" customFormat="1" ht="13.65" customHeight="1">
      <c r="B81" s="35"/>
      <c r="C81" s="29" t="s">
        <v>24</v>
      </c>
      <c r="D81" s="36"/>
      <c r="E81" s="36"/>
      <c r="F81" s="24" t="str">
        <f>E17</f>
        <v>SŽDC, s.o.; OŘ UNL - ST K. Vary</v>
      </c>
      <c r="G81" s="36"/>
      <c r="H81" s="36"/>
      <c r="I81" s="142" t="s">
        <v>33</v>
      </c>
      <c r="J81" s="33" t="str">
        <f>E23</f>
        <v xml:space="preserve"> </v>
      </c>
      <c r="K81" s="36"/>
      <c r="L81" s="40"/>
    </row>
    <row r="82" s="1" customFormat="1" ht="13.65" customHeight="1">
      <c r="B82" s="35"/>
      <c r="C82" s="29" t="s">
        <v>31</v>
      </c>
      <c r="D82" s="36"/>
      <c r="E82" s="36"/>
      <c r="F82" s="24" t="str">
        <f>IF(E20="","",E20)</f>
        <v>Vyplň údaj</v>
      </c>
      <c r="G82" s="36"/>
      <c r="H82" s="36"/>
      <c r="I82" s="142" t="s">
        <v>36</v>
      </c>
      <c r="J82" s="33" t="str">
        <f>E26</f>
        <v>Monika Roztočilová</v>
      </c>
      <c r="K82" s="36"/>
      <c r="L82" s="40"/>
    </row>
    <row r="83" s="1" customFormat="1" ht="10.32" customHeight="1">
      <c r="B83" s="35"/>
      <c r="C83" s="36"/>
      <c r="D83" s="36"/>
      <c r="E83" s="36"/>
      <c r="F83" s="36"/>
      <c r="G83" s="36"/>
      <c r="H83" s="36"/>
      <c r="I83" s="140"/>
      <c r="J83" s="36"/>
      <c r="K83" s="36"/>
      <c r="L83" s="40"/>
    </row>
    <row r="84" s="8" customFormat="1" ht="29.28" customHeight="1">
      <c r="B84" s="174"/>
      <c r="C84" s="175" t="s">
        <v>109</v>
      </c>
      <c r="D84" s="176" t="s">
        <v>58</v>
      </c>
      <c r="E84" s="176" t="s">
        <v>54</v>
      </c>
      <c r="F84" s="176" t="s">
        <v>55</v>
      </c>
      <c r="G84" s="176" t="s">
        <v>110</v>
      </c>
      <c r="H84" s="176" t="s">
        <v>111</v>
      </c>
      <c r="I84" s="177" t="s">
        <v>112</v>
      </c>
      <c r="J84" s="176" t="s">
        <v>105</v>
      </c>
      <c r="K84" s="178" t="s">
        <v>113</v>
      </c>
      <c r="L84" s="179"/>
      <c r="M84" s="85" t="s">
        <v>1</v>
      </c>
      <c r="N84" s="86" t="s">
        <v>43</v>
      </c>
      <c r="O84" s="86" t="s">
        <v>114</v>
      </c>
      <c r="P84" s="86" t="s">
        <v>115</v>
      </c>
      <c r="Q84" s="86" t="s">
        <v>116</v>
      </c>
      <c r="R84" s="86" t="s">
        <v>117</v>
      </c>
      <c r="S84" s="86" t="s">
        <v>118</v>
      </c>
      <c r="T84" s="87" t="s">
        <v>119</v>
      </c>
    </row>
    <row r="85" s="1" customFormat="1" ht="22.8" customHeight="1">
      <c r="B85" s="35"/>
      <c r="C85" s="92" t="s">
        <v>120</v>
      </c>
      <c r="D85" s="36"/>
      <c r="E85" s="36"/>
      <c r="F85" s="36"/>
      <c r="G85" s="36"/>
      <c r="H85" s="36"/>
      <c r="I85" s="140"/>
      <c r="J85" s="180">
        <f>BK85</f>
        <v>0</v>
      </c>
      <c r="K85" s="36"/>
      <c r="L85" s="40"/>
      <c r="M85" s="88"/>
      <c r="N85" s="89"/>
      <c r="O85" s="89"/>
      <c r="P85" s="181">
        <f>SUM(P86:P125)</f>
        <v>0</v>
      </c>
      <c r="Q85" s="89"/>
      <c r="R85" s="181">
        <f>SUM(R86:R125)</f>
        <v>61.269300000000001</v>
      </c>
      <c r="S85" s="89"/>
      <c r="T85" s="182">
        <f>SUM(T86:T125)</f>
        <v>0</v>
      </c>
      <c r="AT85" s="14" t="s">
        <v>72</v>
      </c>
      <c r="AU85" s="14" t="s">
        <v>107</v>
      </c>
      <c r="BK85" s="183">
        <f>SUM(BK86:BK125)</f>
        <v>0</v>
      </c>
    </row>
    <row r="86" s="1" customFormat="1" ht="16.5" customHeight="1">
      <c r="B86" s="35"/>
      <c r="C86" s="184" t="s">
        <v>81</v>
      </c>
      <c r="D86" s="184" t="s">
        <v>121</v>
      </c>
      <c r="E86" s="185" t="s">
        <v>285</v>
      </c>
      <c r="F86" s="186" t="s">
        <v>286</v>
      </c>
      <c r="G86" s="187" t="s">
        <v>124</v>
      </c>
      <c r="H86" s="188">
        <v>620</v>
      </c>
      <c r="I86" s="189"/>
      <c r="J86" s="190">
        <f>ROUND(I86*H86,2)</f>
        <v>0</v>
      </c>
      <c r="K86" s="186" t="s">
        <v>287</v>
      </c>
      <c r="L86" s="40"/>
      <c r="M86" s="191" t="s">
        <v>1</v>
      </c>
      <c r="N86" s="192" t="s">
        <v>44</v>
      </c>
      <c r="O86" s="76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AR86" s="14" t="s">
        <v>126</v>
      </c>
      <c r="AT86" s="14" t="s">
        <v>121</v>
      </c>
      <c r="AU86" s="14" t="s">
        <v>73</v>
      </c>
      <c r="AY86" s="14" t="s">
        <v>127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4" t="s">
        <v>81</v>
      </c>
      <c r="BK86" s="195">
        <f>ROUND(I86*H86,2)</f>
        <v>0</v>
      </c>
      <c r="BL86" s="14" t="s">
        <v>126</v>
      </c>
      <c r="BM86" s="14" t="s">
        <v>288</v>
      </c>
    </row>
    <row r="87" s="1" customFormat="1">
      <c r="B87" s="35"/>
      <c r="C87" s="36"/>
      <c r="D87" s="196" t="s">
        <v>129</v>
      </c>
      <c r="E87" s="36"/>
      <c r="F87" s="197" t="s">
        <v>289</v>
      </c>
      <c r="G87" s="36"/>
      <c r="H87" s="36"/>
      <c r="I87" s="140"/>
      <c r="J87" s="36"/>
      <c r="K87" s="36"/>
      <c r="L87" s="40"/>
      <c r="M87" s="198"/>
      <c r="N87" s="76"/>
      <c r="O87" s="76"/>
      <c r="P87" s="76"/>
      <c r="Q87" s="76"/>
      <c r="R87" s="76"/>
      <c r="S87" s="76"/>
      <c r="T87" s="77"/>
      <c r="AT87" s="14" t="s">
        <v>129</v>
      </c>
      <c r="AU87" s="14" t="s">
        <v>73</v>
      </c>
    </row>
    <row r="88" s="1" customFormat="1">
      <c r="B88" s="35"/>
      <c r="C88" s="36"/>
      <c r="D88" s="196" t="s">
        <v>166</v>
      </c>
      <c r="E88" s="36"/>
      <c r="F88" s="242" t="s">
        <v>290</v>
      </c>
      <c r="G88" s="36"/>
      <c r="H88" s="36"/>
      <c r="I88" s="140"/>
      <c r="J88" s="36"/>
      <c r="K88" s="36"/>
      <c r="L88" s="40"/>
      <c r="M88" s="198"/>
      <c r="N88" s="76"/>
      <c r="O88" s="76"/>
      <c r="P88" s="76"/>
      <c r="Q88" s="76"/>
      <c r="R88" s="76"/>
      <c r="S88" s="76"/>
      <c r="T88" s="77"/>
      <c r="AT88" s="14" t="s">
        <v>166</v>
      </c>
      <c r="AU88" s="14" t="s">
        <v>73</v>
      </c>
    </row>
    <row r="89" s="1" customFormat="1" ht="16.5" customHeight="1">
      <c r="B89" s="35"/>
      <c r="C89" s="184" t="s">
        <v>83</v>
      </c>
      <c r="D89" s="184" t="s">
        <v>121</v>
      </c>
      <c r="E89" s="185" t="s">
        <v>291</v>
      </c>
      <c r="F89" s="186" t="s">
        <v>292</v>
      </c>
      <c r="G89" s="187" t="s">
        <v>124</v>
      </c>
      <c r="H89" s="188">
        <v>20</v>
      </c>
      <c r="I89" s="189"/>
      <c r="J89" s="190">
        <f>ROUND(I89*H89,2)</f>
        <v>0</v>
      </c>
      <c r="K89" s="186" t="s">
        <v>287</v>
      </c>
      <c r="L89" s="40"/>
      <c r="M89" s="191" t="s">
        <v>1</v>
      </c>
      <c r="N89" s="192" t="s">
        <v>44</v>
      </c>
      <c r="O89" s="76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AR89" s="14" t="s">
        <v>126</v>
      </c>
      <c r="AT89" s="14" t="s">
        <v>121</v>
      </c>
      <c r="AU89" s="14" t="s">
        <v>73</v>
      </c>
      <c r="AY89" s="14" t="s">
        <v>127</v>
      </c>
      <c r="BE89" s="195">
        <f>IF(N89="základní",J89,0)</f>
        <v>0</v>
      </c>
      <c r="BF89" s="195">
        <f>IF(N89="snížená",J89,0)</f>
        <v>0</v>
      </c>
      <c r="BG89" s="195">
        <f>IF(N89="zákl. přenesená",J89,0)</f>
        <v>0</v>
      </c>
      <c r="BH89" s="195">
        <f>IF(N89="sníž. přenesená",J89,0)</f>
        <v>0</v>
      </c>
      <c r="BI89" s="195">
        <f>IF(N89="nulová",J89,0)</f>
        <v>0</v>
      </c>
      <c r="BJ89" s="14" t="s">
        <v>81</v>
      </c>
      <c r="BK89" s="195">
        <f>ROUND(I89*H89,2)</f>
        <v>0</v>
      </c>
      <c r="BL89" s="14" t="s">
        <v>126</v>
      </c>
      <c r="BM89" s="14" t="s">
        <v>293</v>
      </c>
    </row>
    <row r="90" s="1" customFormat="1">
      <c r="B90" s="35"/>
      <c r="C90" s="36"/>
      <c r="D90" s="196" t="s">
        <v>129</v>
      </c>
      <c r="E90" s="36"/>
      <c r="F90" s="197" t="s">
        <v>294</v>
      </c>
      <c r="G90" s="36"/>
      <c r="H90" s="36"/>
      <c r="I90" s="140"/>
      <c r="J90" s="36"/>
      <c r="K90" s="36"/>
      <c r="L90" s="40"/>
      <c r="M90" s="198"/>
      <c r="N90" s="76"/>
      <c r="O90" s="76"/>
      <c r="P90" s="76"/>
      <c r="Q90" s="76"/>
      <c r="R90" s="76"/>
      <c r="S90" s="76"/>
      <c r="T90" s="77"/>
      <c r="AT90" s="14" t="s">
        <v>129</v>
      </c>
      <c r="AU90" s="14" t="s">
        <v>73</v>
      </c>
    </row>
    <row r="91" s="1" customFormat="1" ht="16.5" customHeight="1">
      <c r="B91" s="35"/>
      <c r="C91" s="184" t="s">
        <v>145</v>
      </c>
      <c r="D91" s="184" t="s">
        <v>121</v>
      </c>
      <c r="E91" s="185" t="s">
        <v>295</v>
      </c>
      <c r="F91" s="186" t="s">
        <v>296</v>
      </c>
      <c r="G91" s="187" t="s">
        <v>173</v>
      </c>
      <c r="H91" s="188">
        <v>2860</v>
      </c>
      <c r="I91" s="189"/>
      <c r="J91" s="190">
        <f>ROUND(I91*H91,2)</f>
        <v>0</v>
      </c>
      <c r="K91" s="186" t="s">
        <v>287</v>
      </c>
      <c r="L91" s="40"/>
      <c r="M91" s="191" t="s">
        <v>1</v>
      </c>
      <c r="N91" s="192" t="s">
        <v>44</v>
      </c>
      <c r="O91" s="76"/>
      <c r="P91" s="193">
        <f>O91*H91</f>
        <v>0</v>
      </c>
      <c r="Q91" s="193">
        <v>0.00018000000000000001</v>
      </c>
      <c r="R91" s="193">
        <f>Q91*H91</f>
        <v>0.51480000000000004</v>
      </c>
      <c r="S91" s="193">
        <v>0</v>
      </c>
      <c r="T91" s="194">
        <f>S91*H91</f>
        <v>0</v>
      </c>
      <c r="AR91" s="14" t="s">
        <v>126</v>
      </c>
      <c r="AT91" s="14" t="s">
        <v>121</v>
      </c>
      <c r="AU91" s="14" t="s">
        <v>73</v>
      </c>
      <c r="AY91" s="14" t="s">
        <v>127</v>
      </c>
      <c r="BE91" s="195">
        <f>IF(N91="základní",J91,0)</f>
        <v>0</v>
      </c>
      <c r="BF91" s="195">
        <f>IF(N91="snížená",J91,0)</f>
        <v>0</v>
      </c>
      <c r="BG91" s="195">
        <f>IF(N91="zákl. přenesená",J91,0)</f>
        <v>0</v>
      </c>
      <c r="BH91" s="195">
        <f>IF(N91="sníž. přenesená",J91,0)</f>
        <v>0</v>
      </c>
      <c r="BI91" s="195">
        <f>IF(N91="nulová",J91,0)</f>
        <v>0</v>
      </c>
      <c r="BJ91" s="14" t="s">
        <v>81</v>
      </c>
      <c r="BK91" s="195">
        <f>ROUND(I91*H91,2)</f>
        <v>0</v>
      </c>
      <c r="BL91" s="14" t="s">
        <v>126</v>
      </c>
      <c r="BM91" s="14" t="s">
        <v>297</v>
      </c>
    </row>
    <row r="92" s="1" customFormat="1">
      <c r="B92" s="35"/>
      <c r="C92" s="36"/>
      <c r="D92" s="196" t="s">
        <v>129</v>
      </c>
      <c r="E92" s="36"/>
      <c r="F92" s="197" t="s">
        <v>298</v>
      </c>
      <c r="G92" s="36"/>
      <c r="H92" s="36"/>
      <c r="I92" s="140"/>
      <c r="J92" s="36"/>
      <c r="K92" s="36"/>
      <c r="L92" s="40"/>
      <c r="M92" s="198"/>
      <c r="N92" s="76"/>
      <c r="O92" s="76"/>
      <c r="P92" s="76"/>
      <c r="Q92" s="76"/>
      <c r="R92" s="76"/>
      <c r="S92" s="76"/>
      <c r="T92" s="77"/>
      <c r="AT92" s="14" t="s">
        <v>129</v>
      </c>
      <c r="AU92" s="14" t="s">
        <v>73</v>
      </c>
    </row>
    <row r="93" s="1" customFormat="1" ht="16.5" customHeight="1">
      <c r="B93" s="35"/>
      <c r="C93" s="184" t="s">
        <v>126</v>
      </c>
      <c r="D93" s="184" t="s">
        <v>121</v>
      </c>
      <c r="E93" s="185" t="s">
        <v>299</v>
      </c>
      <c r="F93" s="186" t="s">
        <v>300</v>
      </c>
      <c r="G93" s="187" t="s">
        <v>186</v>
      </c>
      <c r="H93" s="188">
        <v>585</v>
      </c>
      <c r="I93" s="189"/>
      <c r="J93" s="190">
        <f>ROUND(I93*H93,2)</f>
        <v>0</v>
      </c>
      <c r="K93" s="186" t="s">
        <v>287</v>
      </c>
      <c r="L93" s="40"/>
      <c r="M93" s="191" t="s">
        <v>1</v>
      </c>
      <c r="N93" s="192" t="s">
        <v>44</v>
      </c>
      <c r="O93" s="76"/>
      <c r="P93" s="193">
        <f>O93*H93</f>
        <v>0</v>
      </c>
      <c r="Q93" s="193">
        <v>0.034540000000000001</v>
      </c>
      <c r="R93" s="193">
        <f>Q93*H93</f>
        <v>20.2059</v>
      </c>
      <c r="S93" s="193">
        <v>0</v>
      </c>
      <c r="T93" s="194">
        <f>S93*H93</f>
        <v>0</v>
      </c>
      <c r="AR93" s="14" t="s">
        <v>126</v>
      </c>
      <c r="AT93" s="14" t="s">
        <v>121</v>
      </c>
      <c r="AU93" s="14" t="s">
        <v>73</v>
      </c>
      <c r="AY93" s="14" t="s">
        <v>127</v>
      </c>
      <c r="BE93" s="195">
        <f>IF(N93="základní",J93,0)</f>
        <v>0</v>
      </c>
      <c r="BF93" s="195">
        <f>IF(N93="snížená",J93,0)</f>
        <v>0</v>
      </c>
      <c r="BG93" s="195">
        <f>IF(N93="zákl. přenesená",J93,0)</f>
        <v>0</v>
      </c>
      <c r="BH93" s="195">
        <f>IF(N93="sníž. přenesená",J93,0)</f>
        <v>0</v>
      </c>
      <c r="BI93" s="195">
        <f>IF(N93="nulová",J93,0)</f>
        <v>0</v>
      </c>
      <c r="BJ93" s="14" t="s">
        <v>81</v>
      </c>
      <c r="BK93" s="195">
        <f>ROUND(I93*H93,2)</f>
        <v>0</v>
      </c>
      <c r="BL93" s="14" t="s">
        <v>126</v>
      </c>
      <c r="BM93" s="14" t="s">
        <v>301</v>
      </c>
    </row>
    <row r="94" s="1" customFormat="1">
      <c r="B94" s="35"/>
      <c r="C94" s="36"/>
      <c r="D94" s="196" t="s">
        <v>129</v>
      </c>
      <c r="E94" s="36"/>
      <c r="F94" s="197" t="s">
        <v>302</v>
      </c>
      <c r="G94" s="36"/>
      <c r="H94" s="36"/>
      <c r="I94" s="140"/>
      <c r="J94" s="36"/>
      <c r="K94" s="36"/>
      <c r="L94" s="40"/>
      <c r="M94" s="198"/>
      <c r="N94" s="76"/>
      <c r="O94" s="76"/>
      <c r="P94" s="76"/>
      <c r="Q94" s="76"/>
      <c r="R94" s="76"/>
      <c r="S94" s="76"/>
      <c r="T94" s="77"/>
      <c r="AT94" s="14" t="s">
        <v>129</v>
      </c>
      <c r="AU94" s="14" t="s">
        <v>73</v>
      </c>
    </row>
    <row r="95" s="1" customFormat="1">
      <c r="B95" s="35"/>
      <c r="C95" s="36"/>
      <c r="D95" s="196" t="s">
        <v>166</v>
      </c>
      <c r="E95" s="36"/>
      <c r="F95" s="242" t="s">
        <v>303</v>
      </c>
      <c r="G95" s="36"/>
      <c r="H95" s="36"/>
      <c r="I95" s="140"/>
      <c r="J95" s="36"/>
      <c r="K95" s="36"/>
      <c r="L95" s="40"/>
      <c r="M95" s="198"/>
      <c r="N95" s="76"/>
      <c r="O95" s="76"/>
      <c r="P95" s="76"/>
      <c r="Q95" s="76"/>
      <c r="R95" s="76"/>
      <c r="S95" s="76"/>
      <c r="T95" s="77"/>
      <c r="AT95" s="14" t="s">
        <v>166</v>
      </c>
      <c r="AU95" s="14" t="s">
        <v>73</v>
      </c>
    </row>
    <row r="96" s="1" customFormat="1" ht="16.5" customHeight="1">
      <c r="B96" s="35"/>
      <c r="C96" s="184" t="s">
        <v>304</v>
      </c>
      <c r="D96" s="184" t="s">
        <v>121</v>
      </c>
      <c r="E96" s="185" t="s">
        <v>305</v>
      </c>
      <c r="F96" s="186" t="s">
        <v>306</v>
      </c>
      <c r="G96" s="187" t="s">
        <v>186</v>
      </c>
      <c r="H96" s="188">
        <v>680</v>
      </c>
      <c r="I96" s="189"/>
      <c r="J96" s="190">
        <f>ROUND(I96*H96,2)</f>
        <v>0</v>
      </c>
      <c r="K96" s="186" t="s">
        <v>287</v>
      </c>
      <c r="L96" s="40"/>
      <c r="M96" s="191" t="s">
        <v>1</v>
      </c>
      <c r="N96" s="192" t="s">
        <v>44</v>
      </c>
      <c r="O96" s="76"/>
      <c r="P96" s="193">
        <f>O96*H96</f>
        <v>0</v>
      </c>
      <c r="Q96" s="193">
        <v>0.028060000000000002</v>
      </c>
      <c r="R96" s="193">
        <f>Q96*H96</f>
        <v>19.0808</v>
      </c>
      <c r="S96" s="193">
        <v>0</v>
      </c>
      <c r="T96" s="194">
        <f>S96*H96</f>
        <v>0</v>
      </c>
      <c r="AR96" s="14" t="s">
        <v>126</v>
      </c>
      <c r="AT96" s="14" t="s">
        <v>121</v>
      </c>
      <c r="AU96" s="14" t="s">
        <v>73</v>
      </c>
      <c r="AY96" s="14" t="s">
        <v>127</v>
      </c>
      <c r="BE96" s="195">
        <f>IF(N96="základní",J96,0)</f>
        <v>0</v>
      </c>
      <c r="BF96" s="195">
        <f>IF(N96="snížená",J96,0)</f>
        <v>0</v>
      </c>
      <c r="BG96" s="195">
        <f>IF(N96="zákl. přenesená",J96,0)</f>
        <v>0</v>
      </c>
      <c r="BH96" s="195">
        <f>IF(N96="sníž. přenesená",J96,0)</f>
        <v>0</v>
      </c>
      <c r="BI96" s="195">
        <f>IF(N96="nulová",J96,0)</f>
        <v>0</v>
      </c>
      <c r="BJ96" s="14" t="s">
        <v>81</v>
      </c>
      <c r="BK96" s="195">
        <f>ROUND(I96*H96,2)</f>
        <v>0</v>
      </c>
      <c r="BL96" s="14" t="s">
        <v>126</v>
      </c>
      <c r="BM96" s="14" t="s">
        <v>307</v>
      </c>
    </row>
    <row r="97" s="1" customFormat="1">
      <c r="B97" s="35"/>
      <c r="C97" s="36"/>
      <c r="D97" s="196" t="s">
        <v>129</v>
      </c>
      <c r="E97" s="36"/>
      <c r="F97" s="197" t="s">
        <v>308</v>
      </c>
      <c r="G97" s="36"/>
      <c r="H97" s="36"/>
      <c r="I97" s="140"/>
      <c r="J97" s="36"/>
      <c r="K97" s="36"/>
      <c r="L97" s="40"/>
      <c r="M97" s="198"/>
      <c r="N97" s="76"/>
      <c r="O97" s="76"/>
      <c r="P97" s="76"/>
      <c r="Q97" s="76"/>
      <c r="R97" s="76"/>
      <c r="S97" s="76"/>
      <c r="T97" s="77"/>
      <c r="AT97" s="14" t="s">
        <v>129</v>
      </c>
      <c r="AU97" s="14" t="s">
        <v>73</v>
      </c>
    </row>
    <row r="98" s="1" customFormat="1">
      <c r="B98" s="35"/>
      <c r="C98" s="36"/>
      <c r="D98" s="196" t="s">
        <v>166</v>
      </c>
      <c r="E98" s="36"/>
      <c r="F98" s="242" t="s">
        <v>309</v>
      </c>
      <c r="G98" s="36"/>
      <c r="H98" s="36"/>
      <c r="I98" s="140"/>
      <c r="J98" s="36"/>
      <c r="K98" s="36"/>
      <c r="L98" s="40"/>
      <c r="M98" s="198"/>
      <c r="N98" s="76"/>
      <c r="O98" s="76"/>
      <c r="P98" s="76"/>
      <c r="Q98" s="76"/>
      <c r="R98" s="76"/>
      <c r="S98" s="76"/>
      <c r="T98" s="77"/>
      <c r="AT98" s="14" t="s">
        <v>166</v>
      </c>
      <c r="AU98" s="14" t="s">
        <v>73</v>
      </c>
    </row>
    <row r="99" s="1" customFormat="1" ht="16.5" customHeight="1">
      <c r="B99" s="35"/>
      <c r="C99" s="184" t="s">
        <v>170</v>
      </c>
      <c r="D99" s="184" t="s">
        <v>121</v>
      </c>
      <c r="E99" s="185" t="s">
        <v>310</v>
      </c>
      <c r="F99" s="186" t="s">
        <v>311</v>
      </c>
      <c r="G99" s="187" t="s">
        <v>279</v>
      </c>
      <c r="H99" s="188">
        <v>6620</v>
      </c>
      <c r="I99" s="189"/>
      <c r="J99" s="190">
        <f>ROUND(I99*H99,2)</f>
        <v>0</v>
      </c>
      <c r="K99" s="186" t="s">
        <v>287</v>
      </c>
      <c r="L99" s="40"/>
      <c r="M99" s="191" t="s">
        <v>1</v>
      </c>
      <c r="N99" s="192" t="s">
        <v>44</v>
      </c>
      <c r="O99" s="76"/>
      <c r="P99" s="193">
        <f>O99*H99</f>
        <v>0</v>
      </c>
      <c r="Q99" s="193">
        <v>0</v>
      </c>
      <c r="R99" s="193">
        <f>Q99*H99</f>
        <v>0</v>
      </c>
      <c r="S99" s="193">
        <v>0</v>
      </c>
      <c r="T99" s="194">
        <f>S99*H99</f>
        <v>0</v>
      </c>
      <c r="AR99" s="14" t="s">
        <v>126</v>
      </c>
      <c r="AT99" s="14" t="s">
        <v>121</v>
      </c>
      <c r="AU99" s="14" t="s">
        <v>73</v>
      </c>
      <c r="AY99" s="14" t="s">
        <v>127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4" t="s">
        <v>81</v>
      </c>
      <c r="BK99" s="195">
        <f>ROUND(I99*H99,2)</f>
        <v>0</v>
      </c>
      <c r="BL99" s="14" t="s">
        <v>126</v>
      </c>
      <c r="BM99" s="14" t="s">
        <v>312</v>
      </c>
    </row>
    <row r="100" s="1" customFormat="1">
      <c r="B100" s="35"/>
      <c r="C100" s="36"/>
      <c r="D100" s="196" t="s">
        <v>129</v>
      </c>
      <c r="E100" s="36"/>
      <c r="F100" s="197" t="s">
        <v>313</v>
      </c>
      <c r="G100" s="36"/>
      <c r="H100" s="36"/>
      <c r="I100" s="140"/>
      <c r="J100" s="36"/>
      <c r="K100" s="36"/>
      <c r="L100" s="40"/>
      <c r="M100" s="198"/>
      <c r="N100" s="76"/>
      <c r="O100" s="76"/>
      <c r="P100" s="76"/>
      <c r="Q100" s="76"/>
      <c r="R100" s="76"/>
      <c r="S100" s="76"/>
      <c r="T100" s="77"/>
      <c r="AT100" s="14" t="s">
        <v>129</v>
      </c>
      <c r="AU100" s="14" t="s">
        <v>73</v>
      </c>
    </row>
    <row r="101" s="1" customFormat="1">
      <c r="B101" s="35"/>
      <c r="C101" s="36"/>
      <c r="D101" s="196" t="s">
        <v>166</v>
      </c>
      <c r="E101" s="36"/>
      <c r="F101" s="242" t="s">
        <v>314</v>
      </c>
      <c r="G101" s="36"/>
      <c r="H101" s="36"/>
      <c r="I101" s="140"/>
      <c r="J101" s="36"/>
      <c r="K101" s="36"/>
      <c r="L101" s="40"/>
      <c r="M101" s="198"/>
      <c r="N101" s="76"/>
      <c r="O101" s="76"/>
      <c r="P101" s="76"/>
      <c r="Q101" s="76"/>
      <c r="R101" s="76"/>
      <c r="S101" s="76"/>
      <c r="T101" s="77"/>
      <c r="AT101" s="14" t="s">
        <v>166</v>
      </c>
      <c r="AU101" s="14" t="s">
        <v>73</v>
      </c>
    </row>
    <row r="102" s="1" customFormat="1" ht="16.5" customHeight="1">
      <c r="B102" s="35"/>
      <c r="C102" s="243" t="s">
        <v>177</v>
      </c>
      <c r="D102" s="243" t="s">
        <v>247</v>
      </c>
      <c r="E102" s="244" t="s">
        <v>315</v>
      </c>
      <c r="F102" s="245" t="s">
        <v>316</v>
      </c>
      <c r="G102" s="246" t="s">
        <v>279</v>
      </c>
      <c r="H102" s="247">
        <v>6620</v>
      </c>
      <c r="I102" s="248"/>
      <c r="J102" s="249">
        <f>ROUND(I102*H102,2)</f>
        <v>0</v>
      </c>
      <c r="K102" s="245" t="s">
        <v>1</v>
      </c>
      <c r="L102" s="250"/>
      <c r="M102" s="251" t="s">
        <v>1</v>
      </c>
      <c r="N102" s="252" t="s">
        <v>44</v>
      </c>
      <c r="O102" s="76"/>
      <c r="P102" s="193">
        <f>O102*H102</f>
        <v>0</v>
      </c>
      <c r="Q102" s="193">
        <v>0.0014400000000000001</v>
      </c>
      <c r="R102" s="193">
        <f>Q102*H102</f>
        <v>9.5327999999999999</v>
      </c>
      <c r="S102" s="193">
        <v>0</v>
      </c>
      <c r="T102" s="194">
        <f>S102*H102</f>
        <v>0</v>
      </c>
      <c r="AR102" s="14" t="s">
        <v>194</v>
      </c>
      <c r="AT102" s="14" t="s">
        <v>247</v>
      </c>
      <c r="AU102" s="14" t="s">
        <v>73</v>
      </c>
      <c r="AY102" s="14" t="s">
        <v>127</v>
      </c>
      <c r="BE102" s="195">
        <f>IF(N102="základní",J102,0)</f>
        <v>0</v>
      </c>
      <c r="BF102" s="195">
        <f>IF(N102="snížená",J102,0)</f>
        <v>0</v>
      </c>
      <c r="BG102" s="195">
        <f>IF(N102="zákl. přenesená",J102,0)</f>
        <v>0</v>
      </c>
      <c r="BH102" s="195">
        <f>IF(N102="sníž. přenesená",J102,0)</f>
        <v>0</v>
      </c>
      <c r="BI102" s="195">
        <f>IF(N102="nulová",J102,0)</f>
        <v>0</v>
      </c>
      <c r="BJ102" s="14" t="s">
        <v>81</v>
      </c>
      <c r="BK102" s="195">
        <f>ROUND(I102*H102,2)</f>
        <v>0</v>
      </c>
      <c r="BL102" s="14" t="s">
        <v>194</v>
      </c>
      <c r="BM102" s="14" t="s">
        <v>317</v>
      </c>
    </row>
    <row r="103" s="1" customFormat="1">
      <c r="B103" s="35"/>
      <c r="C103" s="36"/>
      <c r="D103" s="196" t="s">
        <v>129</v>
      </c>
      <c r="E103" s="36"/>
      <c r="F103" s="197" t="s">
        <v>316</v>
      </c>
      <c r="G103" s="36"/>
      <c r="H103" s="36"/>
      <c r="I103" s="140"/>
      <c r="J103" s="36"/>
      <c r="K103" s="36"/>
      <c r="L103" s="40"/>
      <c r="M103" s="198"/>
      <c r="N103" s="76"/>
      <c r="O103" s="76"/>
      <c r="P103" s="76"/>
      <c r="Q103" s="76"/>
      <c r="R103" s="76"/>
      <c r="S103" s="76"/>
      <c r="T103" s="77"/>
      <c r="AT103" s="14" t="s">
        <v>129</v>
      </c>
      <c r="AU103" s="14" t="s">
        <v>73</v>
      </c>
    </row>
    <row r="104" s="9" customFormat="1">
      <c r="B104" s="199"/>
      <c r="C104" s="200"/>
      <c r="D104" s="196" t="s">
        <v>131</v>
      </c>
      <c r="E104" s="200"/>
      <c r="F104" s="202" t="s">
        <v>318</v>
      </c>
      <c r="G104" s="200"/>
      <c r="H104" s="203">
        <v>6620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131</v>
      </c>
      <c r="AU104" s="209" t="s">
        <v>73</v>
      </c>
      <c r="AV104" s="9" t="s">
        <v>83</v>
      </c>
      <c r="AW104" s="9" t="s">
        <v>4</v>
      </c>
      <c r="AX104" s="9" t="s">
        <v>81</v>
      </c>
      <c r="AY104" s="209" t="s">
        <v>127</v>
      </c>
    </row>
    <row r="105" s="1" customFormat="1" ht="16.5" customHeight="1">
      <c r="B105" s="35"/>
      <c r="C105" s="184" t="s">
        <v>207</v>
      </c>
      <c r="D105" s="184" t="s">
        <v>121</v>
      </c>
      <c r="E105" s="185" t="s">
        <v>319</v>
      </c>
      <c r="F105" s="186" t="s">
        <v>320</v>
      </c>
      <c r="G105" s="187" t="s">
        <v>279</v>
      </c>
      <c r="H105" s="188">
        <v>2210</v>
      </c>
      <c r="I105" s="189"/>
      <c r="J105" s="190">
        <f>ROUND(I105*H105,2)</f>
        <v>0</v>
      </c>
      <c r="K105" s="186" t="s">
        <v>287</v>
      </c>
      <c r="L105" s="40"/>
      <c r="M105" s="191" t="s">
        <v>1</v>
      </c>
      <c r="N105" s="192" t="s">
        <v>44</v>
      </c>
      <c r="O105" s="76"/>
      <c r="P105" s="193">
        <f>O105*H105</f>
        <v>0</v>
      </c>
      <c r="Q105" s="193">
        <v>0</v>
      </c>
      <c r="R105" s="193">
        <f>Q105*H105</f>
        <v>0</v>
      </c>
      <c r="S105" s="193">
        <v>0</v>
      </c>
      <c r="T105" s="194">
        <f>S105*H105</f>
        <v>0</v>
      </c>
      <c r="AR105" s="14" t="s">
        <v>126</v>
      </c>
      <c r="AT105" s="14" t="s">
        <v>121</v>
      </c>
      <c r="AU105" s="14" t="s">
        <v>73</v>
      </c>
      <c r="AY105" s="14" t="s">
        <v>127</v>
      </c>
      <c r="BE105" s="195">
        <f>IF(N105="základní",J105,0)</f>
        <v>0</v>
      </c>
      <c r="BF105" s="195">
        <f>IF(N105="snížená",J105,0)</f>
        <v>0</v>
      </c>
      <c r="BG105" s="195">
        <f>IF(N105="zákl. přenesená",J105,0)</f>
        <v>0</v>
      </c>
      <c r="BH105" s="195">
        <f>IF(N105="sníž. přenesená",J105,0)</f>
        <v>0</v>
      </c>
      <c r="BI105" s="195">
        <f>IF(N105="nulová",J105,0)</f>
        <v>0</v>
      </c>
      <c r="BJ105" s="14" t="s">
        <v>81</v>
      </c>
      <c r="BK105" s="195">
        <f>ROUND(I105*H105,2)</f>
        <v>0</v>
      </c>
      <c r="BL105" s="14" t="s">
        <v>126</v>
      </c>
      <c r="BM105" s="14" t="s">
        <v>321</v>
      </c>
    </row>
    <row r="106" s="1" customFormat="1">
      <c r="B106" s="35"/>
      <c r="C106" s="36"/>
      <c r="D106" s="196" t="s">
        <v>129</v>
      </c>
      <c r="E106" s="36"/>
      <c r="F106" s="197" t="s">
        <v>322</v>
      </c>
      <c r="G106" s="36"/>
      <c r="H106" s="36"/>
      <c r="I106" s="140"/>
      <c r="J106" s="36"/>
      <c r="K106" s="36"/>
      <c r="L106" s="40"/>
      <c r="M106" s="198"/>
      <c r="N106" s="76"/>
      <c r="O106" s="76"/>
      <c r="P106" s="76"/>
      <c r="Q106" s="76"/>
      <c r="R106" s="76"/>
      <c r="S106" s="76"/>
      <c r="T106" s="77"/>
      <c r="AT106" s="14" t="s">
        <v>129</v>
      </c>
      <c r="AU106" s="14" t="s">
        <v>73</v>
      </c>
    </row>
    <row r="107" s="1" customFormat="1">
      <c r="B107" s="35"/>
      <c r="C107" s="36"/>
      <c r="D107" s="196" t="s">
        <v>166</v>
      </c>
      <c r="E107" s="36"/>
      <c r="F107" s="242" t="s">
        <v>323</v>
      </c>
      <c r="G107" s="36"/>
      <c r="H107" s="36"/>
      <c r="I107" s="140"/>
      <c r="J107" s="36"/>
      <c r="K107" s="36"/>
      <c r="L107" s="40"/>
      <c r="M107" s="198"/>
      <c r="N107" s="76"/>
      <c r="O107" s="76"/>
      <c r="P107" s="76"/>
      <c r="Q107" s="76"/>
      <c r="R107" s="76"/>
      <c r="S107" s="76"/>
      <c r="T107" s="77"/>
      <c r="AT107" s="14" t="s">
        <v>166</v>
      </c>
      <c r="AU107" s="14" t="s">
        <v>73</v>
      </c>
    </row>
    <row r="108" s="1" customFormat="1" ht="16.5" customHeight="1">
      <c r="B108" s="35"/>
      <c r="C108" s="243" t="s">
        <v>213</v>
      </c>
      <c r="D108" s="243" t="s">
        <v>247</v>
      </c>
      <c r="E108" s="244" t="s">
        <v>324</v>
      </c>
      <c r="F108" s="245" t="s">
        <v>325</v>
      </c>
      <c r="G108" s="246" t="s">
        <v>279</v>
      </c>
      <c r="H108" s="247">
        <v>2210</v>
      </c>
      <c r="I108" s="248"/>
      <c r="J108" s="249">
        <f>ROUND(I108*H108,2)</f>
        <v>0</v>
      </c>
      <c r="K108" s="245" t="s">
        <v>287</v>
      </c>
      <c r="L108" s="250"/>
      <c r="M108" s="251" t="s">
        <v>1</v>
      </c>
      <c r="N108" s="252" t="s">
        <v>44</v>
      </c>
      <c r="O108" s="76"/>
      <c r="P108" s="193">
        <f>O108*H108</f>
        <v>0</v>
      </c>
      <c r="Q108" s="193">
        <v>0.00029999999999999997</v>
      </c>
      <c r="R108" s="193">
        <f>Q108*H108</f>
        <v>0.66299999999999992</v>
      </c>
      <c r="S108" s="193">
        <v>0</v>
      </c>
      <c r="T108" s="194">
        <f>S108*H108</f>
        <v>0</v>
      </c>
      <c r="AR108" s="14" t="s">
        <v>194</v>
      </c>
      <c r="AT108" s="14" t="s">
        <v>247</v>
      </c>
      <c r="AU108" s="14" t="s">
        <v>73</v>
      </c>
      <c r="AY108" s="14" t="s">
        <v>127</v>
      </c>
      <c r="BE108" s="195">
        <f>IF(N108="základní",J108,0)</f>
        <v>0</v>
      </c>
      <c r="BF108" s="195">
        <f>IF(N108="snížená",J108,0)</f>
        <v>0</v>
      </c>
      <c r="BG108" s="195">
        <f>IF(N108="zákl. přenesená",J108,0)</f>
        <v>0</v>
      </c>
      <c r="BH108" s="195">
        <f>IF(N108="sníž. přenesená",J108,0)</f>
        <v>0</v>
      </c>
      <c r="BI108" s="195">
        <f>IF(N108="nulová",J108,0)</f>
        <v>0</v>
      </c>
      <c r="BJ108" s="14" t="s">
        <v>81</v>
      </c>
      <c r="BK108" s="195">
        <f>ROUND(I108*H108,2)</f>
        <v>0</v>
      </c>
      <c r="BL108" s="14" t="s">
        <v>194</v>
      </c>
      <c r="BM108" s="14" t="s">
        <v>326</v>
      </c>
    </row>
    <row r="109" s="1" customFormat="1">
      <c r="B109" s="35"/>
      <c r="C109" s="36"/>
      <c r="D109" s="196" t="s">
        <v>129</v>
      </c>
      <c r="E109" s="36"/>
      <c r="F109" s="197" t="s">
        <v>325</v>
      </c>
      <c r="G109" s="36"/>
      <c r="H109" s="36"/>
      <c r="I109" s="140"/>
      <c r="J109" s="36"/>
      <c r="K109" s="36"/>
      <c r="L109" s="40"/>
      <c r="M109" s="198"/>
      <c r="N109" s="76"/>
      <c r="O109" s="76"/>
      <c r="P109" s="76"/>
      <c r="Q109" s="76"/>
      <c r="R109" s="76"/>
      <c r="S109" s="76"/>
      <c r="T109" s="77"/>
      <c r="AT109" s="14" t="s">
        <v>129</v>
      </c>
      <c r="AU109" s="14" t="s">
        <v>73</v>
      </c>
    </row>
    <row r="110" s="9" customFormat="1">
      <c r="B110" s="199"/>
      <c r="C110" s="200"/>
      <c r="D110" s="196" t="s">
        <v>131</v>
      </c>
      <c r="E110" s="200"/>
      <c r="F110" s="202" t="s">
        <v>327</v>
      </c>
      <c r="G110" s="200"/>
      <c r="H110" s="203">
        <v>2210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131</v>
      </c>
      <c r="AU110" s="209" t="s">
        <v>73</v>
      </c>
      <c r="AV110" s="9" t="s">
        <v>83</v>
      </c>
      <c r="AW110" s="9" t="s">
        <v>4</v>
      </c>
      <c r="AX110" s="9" t="s">
        <v>81</v>
      </c>
      <c r="AY110" s="209" t="s">
        <v>127</v>
      </c>
    </row>
    <row r="111" s="1" customFormat="1" ht="16.5" customHeight="1">
      <c r="B111" s="35"/>
      <c r="C111" s="184" t="s">
        <v>190</v>
      </c>
      <c r="D111" s="184" t="s">
        <v>121</v>
      </c>
      <c r="E111" s="185" t="s">
        <v>328</v>
      </c>
      <c r="F111" s="186" t="s">
        <v>329</v>
      </c>
      <c r="G111" s="187" t="s">
        <v>173</v>
      </c>
      <c r="H111" s="188">
        <v>1360</v>
      </c>
      <c r="I111" s="189"/>
      <c r="J111" s="190">
        <f>ROUND(I111*H111,2)</f>
        <v>0</v>
      </c>
      <c r="K111" s="186" t="s">
        <v>287</v>
      </c>
      <c r="L111" s="40"/>
      <c r="M111" s="191" t="s">
        <v>1</v>
      </c>
      <c r="N111" s="192" t="s">
        <v>44</v>
      </c>
      <c r="O111" s="76"/>
      <c r="P111" s="193">
        <f>O111*H111</f>
        <v>0</v>
      </c>
      <c r="Q111" s="193">
        <v>2.0000000000000002E-05</v>
      </c>
      <c r="R111" s="193">
        <f>Q111*H111</f>
        <v>0.027200000000000002</v>
      </c>
      <c r="S111" s="193">
        <v>0</v>
      </c>
      <c r="T111" s="194">
        <f>S111*H111</f>
        <v>0</v>
      </c>
      <c r="AR111" s="14" t="s">
        <v>126</v>
      </c>
      <c r="AT111" s="14" t="s">
        <v>121</v>
      </c>
      <c r="AU111" s="14" t="s">
        <v>73</v>
      </c>
      <c r="AY111" s="14" t="s">
        <v>127</v>
      </c>
      <c r="BE111" s="195">
        <f>IF(N111="základní",J111,0)</f>
        <v>0</v>
      </c>
      <c r="BF111" s="195">
        <f>IF(N111="snížená",J111,0)</f>
        <v>0</v>
      </c>
      <c r="BG111" s="195">
        <f>IF(N111="zákl. přenesená",J111,0)</f>
        <v>0</v>
      </c>
      <c r="BH111" s="195">
        <f>IF(N111="sníž. přenesená",J111,0)</f>
        <v>0</v>
      </c>
      <c r="BI111" s="195">
        <f>IF(N111="nulová",J111,0)</f>
        <v>0</v>
      </c>
      <c r="BJ111" s="14" t="s">
        <v>81</v>
      </c>
      <c r="BK111" s="195">
        <f>ROUND(I111*H111,2)</f>
        <v>0</v>
      </c>
      <c r="BL111" s="14" t="s">
        <v>126</v>
      </c>
      <c r="BM111" s="14" t="s">
        <v>330</v>
      </c>
    </row>
    <row r="112" s="1" customFormat="1">
      <c r="B112" s="35"/>
      <c r="C112" s="36"/>
      <c r="D112" s="196" t="s">
        <v>129</v>
      </c>
      <c r="E112" s="36"/>
      <c r="F112" s="197" t="s">
        <v>331</v>
      </c>
      <c r="G112" s="36"/>
      <c r="H112" s="36"/>
      <c r="I112" s="140"/>
      <c r="J112" s="36"/>
      <c r="K112" s="36"/>
      <c r="L112" s="40"/>
      <c r="M112" s="198"/>
      <c r="N112" s="76"/>
      <c r="O112" s="76"/>
      <c r="P112" s="76"/>
      <c r="Q112" s="76"/>
      <c r="R112" s="76"/>
      <c r="S112" s="76"/>
      <c r="T112" s="77"/>
      <c r="AT112" s="14" t="s">
        <v>129</v>
      </c>
      <c r="AU112" s="14" t="s">
        <v>73</v>
      </c>
    </row>
    <row r="113" s="1" customFormat="1">
      <c r="B113" s="35"/>
      <c r="C113" s="36"/>
      <c r="D113" s="196" t="s">
        <v>166</v>
      </c>
      <c r="E113" s="36"/>
      <c r="F113" s="242" t="s">
        <v>332</v>
      </c>
      <c r="G113" s="36"/>
      <c r="H113" s="36"/>
      <c r="I113" s="140"/>
      <c r="J113" s="36"/>
      <c r="K113" s="36"/>
      <c r="L113" s="40"/>
      <c r="M113" s="198"/>
      <c r="N113" s="76"/>
      <c r="O113" s="76"/>
      <c r="P113" s="76"/>
      <c r="Q113" s="76"/>
      <c r="R113" s="76"/>
      <c r="S113" s="76"/>
      <c r="T113" s="77"/>
      <c r="AT113" s="14" t="s">
        <v>166</v>
      </c>
      <c r="AU113" s="14" t="s">
        <v>73</v>
      </c>
    </row>
    <row r="114" s="1" customFormat="1" ht="16.5" customHeight="1">
      <c r="B114" s="35"/>
      <c r="C114" s="243" t="s">
        <v>201</v>
      </c>
      <c r="D114" s="243" t="s">
        <v>247</v>
      </c>
      <c r="E114" s="244" t="s">
        <v>333</v>
      </c>
      <c r="F114" s="245" t="s">
        <v>334</v>
      </c>
      <c r="G114" s="246" t="s">
        <v>173</v>
      </c>
      <c r="H114" s="247">
        <v>1360</v>
      </c>
      <c r="I114" s="248"/>
      <c r="J114" s="249">
        <f>ROUND(I114*H114,2)</f>
        <v>0</v>
      </c>
      <c r="K114" s="245" t="s">
        <v>287</v>
      </c>
      <c r="L114" s="250"/>
      <c r="M114" s="251" t="s">
        <v>1</v>
      </c>
      <c r="N114" s="252" t="s">
        <v>44</v>
      </c>
      <c r="O114" s="76"/>
      <c r="P114" s="193">
        <f>O114*H114</f>
        <v>0</v>
      </c>
      <c r="Q114" s="193">
        <v>0.00076999999999999996</v>
      </c>
      <c r="R114" s="193">
        <f>Q114*H114</f>
        <v>1.0471999999999999</v>
      </c>
      <c r="S114" s="193">
        <v>0</v>
      </c>
      <c r="T114" s="194">
        <f>S114*H114</f>
        <v>0</v>
      </c>
      <c r="AR114" s="14" t="s">
        <v>194</v>
      </c>
      <c r="AT114" s="14" t="s">
        <v>247</v>
      </c>
      <c r="AU114" s="14" t="s">
        <v>73</v>
      </c>
      <c r="AY114" s="14" t="s">
        <v>127</v>
      </c>
      <c r="BE114" s="195">
        <f>IF(N114="základní",J114,0)</f>
        <v>0</v>
      </c>
      <c r="BF114" s="195">
        <f>IF(N114="snížená",J114,0)</f>
        <v>0</v>
      </c>
      <c r="BG114" s="195">
        <f>IF(N114="zákl. přenesená",J114,0)</f>
        <v>0</v>
      </c>
      <c r="BH114" s="195">
        <f>IF(N114="sníž. přenesená",J114,0)</f>
        <v>0</v>
      </c>
      <c r="BI114" s="195">
        <f>IF(N114="nulová",J114,0)</f>
        <v>0</v>
      </c>
      <c r="BJ114" s="14" t="s">
        <v>81</v>
      </c>
      <c r="BK114" s="195">
        <f>ROUND(I114*H114,2)</f>
        <v>0</v>
      </c>
      <c r="BL114" s="14" t="s">
        <v>194</v>
      </c>
      <c r="BM114" s="14" t="s">
        <v>335</v>
      </c>
    </row>
    <row r="115" s="1" customFormat="1">
      <c r="B115" s="35"/>
      <c r="C115" s="36"/>
      <c r="D115" s="196" t="s">
        <v>129</v>
      </c>
      <c r="E115" s="36"/>
      <c r="F115" s="197" t="s">
        <v>334</v>
      </c>
      <c r="G115" s="36"/>
      <c r="H115" s="36"/>
      <c r="I115" s="140"/>
      <c r="J115" s="36"/>
      <c r="K115" s="36"/>
      <c r="L115" s="40"/>
      <c r="M115" s="198"/>
      <c r="N115" s="76"/>
      <c r="O115" s="76"/>
      <c r="P115" s="76"/>
      <c r="Q115" s="76"/>
      <c r="R115" s="76"/>
      <c r="S115" s="76"/>
      <c r="T115" s="77"/>
      <c r="AT115" s="14" t="s">
        <v>129</v>
      </c>
      <c r="AU115" s="14" t="s">
        <v>73</v>
      </c>
    </row>
    <row r="116" s="9" customFormat="1">
      <c r="B116" s="199"/>
      <c r="C116" s="200"/>
      <c r="D116" s="196" t="s">
        <v>131</v>
      </c>
      <c r="E116" s="200"/>
      <c r="F116" s="202" t="s">
        <v>336</v>
      </c>
      <c r="G116" s="200"/>
      <c r="H116" s="203">
        <v>1360</v>
      </c>
      <c r="I116" s="204"/>
      <c r="J116" s="200"/>
      <c r="K116" s="200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131</v>
      </c>
      <c r="AU116" s="209" t="s">
        <v>73</v>
      </c>
      <c r="AV116" s="9" t="s">
        <v>83</v>
      </c>
      <c r="AW116" s="9" t="s">
        <v>4</v>
      </c>
      <c r="AX116" s="9" t="s">
        <v>81</v>
      </c>
      <c r="AY116" s="209" t="s">
        <v>127</v>
      </c>
    </row>
    <row r="117" s="1" customFormat="1" ht="16.5" customHeight="1">
      <c r="B117" s="35"/>
      <c r="C117" s="243" t="s">
        <v>183</v>
      </c>
      <c r="D117" s="243" t="s">
        <v>247</v>
      </c>
      <c r="E117" s="244" t="s">
        <v>337</v>
      </c>
      <c r="F117" s="245" t="s">
        <v>338</v>
      </c>
      <c r="G117" s="246" t="s">
        <v>186</v>
      </c>
      <c r="H117" s="247">
        <v>40</v>
      </c>
      <c r="I117" s="248"/>
      <c r="J117" s="249">
        <f>ROUND(I117*H117,2)</f>
        <v>0</v>
      </c>
      <c r="K117" s="245" t="s">
        <v>287</v>
      </c>
      <c r="L117" s="250"/>
      <c r="M117" s="251" t="s">
        <v>1</v>
      </c>
      <c r="N117" s="252" t="s">
        <v>44</v>
      </c>
      <c r="O117" s="76"/>
      <c r="P117" s="193">
        <f>O117*H117</f>
        <v>0</v>
      </c>
      <c r="Q117" s="193">
        <v>0.00020000000000000001</v>
      </c>
      <c r="R117" s="193">
        <f>Q117*H117</f>
        <v>0.0080000000000000002</v>
      </c>
      <c r="S117" s="193">
        <v>0</v>
      </c>
      <c r="T117" s="194">
        <f>S117*H117</f>
        <v>0</v>
      </c>
      <c r="AR117" s="14" t="s">
        <v>194</v>
      </c>
      <c r="AT117" s="14" t="s">
        <v>247</v>
      </c>
      <c r="AU117" s="14" t="s">
        <v>73</v>
      </c>
      <c r="AY117" s="14" t="s">
        <v>127</v>
      </c>
      <c r="BE117" s="195">
        <f>IF(N117="základní",J117,0)</f>
        <v>0</v>
      </c>
      <c r="BF117" s="195">
        <f>IF(N117="snížená",J117,0)</f>
        <v>0</v>
      </c>
      <c r="BG117" s="195">
        <f>IF(N117="zákl. přenesená",J117,0)</f>
        <v>0</v>
      </c>
      <c r="BH117" s="195">
        <f>IF(N117="sníž. přenesená",J117,0)</f>
        <v>0</v>
      </c>
      <c r="BI117" s="195">
        <f>IF(N117="nulová",J117,0)</f>
        <v>0</v>
      </c>
      <c r="BJ117" s="14" t="s">
        <v>81</v>
      </c>
      <c r="BK117" s="195">
        <f>ROUND(I117*H117,2)</f>
        <v>0</v>
      </c>
      <c r="BL117" s="14" t="s">
        <v>194</v>
      </c>
      <c r="BM117" s="14" t="s">
        <v>339</v>
      </c>
    </row>
    <row r="118" s="1" customFormat="1">
      <c r="B118" s="35"/>
      <c r="C118" s="36"/>
      <c r="D118" s="196" t="s">
        <v>129</v>
      </c>
      <c r="E118" s="36"/>
      <c r="F118" s="197" t="s">
        <v>338</v>
      </c>
      <c r="G118" s="36"/>
      <c r="H118" s="36"/>
      <c r="I118" s="140"/>
      <c r="J118" s="36"/>
      <c r="K118" s="36"/>
      <c r="L118" s="40"/>
      <c r="M118" s="198"/>
      <c r="N118" s="76"/>
      <c r="O118" s="76"/>
      <c r="P118" s="76"/>
      <c r="Q118" s="76"/>
      <c r="R118" s="76"/>
      <c r="S118" s="76"/>
      <c r="T118" s="77"/>
      <c r="AT118" s="14" t="s">
        <v>129</v>
      </c>
      <c r="AU118" s="14" t="s">
        <v>73</v>
      </c>
    </row>
    <row r="119" s="9" customFormat="1">
      <c r="B119" s="199"/>
      <c r="C119" s="200"/>
      <c r="D119" s="196" t="s">
        <v>131</v>
      </c>
      <c r="E119" s="200"/>
      <c r="F119" s="202" t="s">
        <v>340</v>
      </c>
      <c r="G119" s="200"/>
      <c r="H119" s="203">
        <v>40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131</v>
      </c>
      <c r="AU119" s="209" t="s">
        <v>73</v>
      </c>
      <c r="AV119" s="9" t="s">
        <v>83</v>
      </c>
      <c r="AW119" s="9" t="s">
        <v>4</v>
      </c>
      <c r="AX119" s="9" t="s">
        <v>81</v>
      </c>
      <c r="AY119" s="209" t="s">
        <v>127</v>
      </c>
    </row>
    <row r="120" s="1" customFormat="1" ht="16.5" customHeight="1">
      <c r="B120" s="35"/>
      <c r="C120" s="243" t="s">
        <v>224</v>
      </c>
      <c r="D120" s="243" t="s">
        <v>247</v>
      </c>
      <c r="E120" s="244" t="s">
        <v>341</v>
      </c>
      <c r="F120" s="245" t="s">
        <v>342</v>
      </c>
      <c r="G120" s="246" t="s">
        <v>186</v>
      </c>
      <c r="H120" s="247">
        <v>47360</v>
      </c>
      <c r="I120" s="248"/>
      <c r="J120" s="249">
        <f>ROUND(I120*H120,2)</f>
        <v>0</v>
      </c>
      <c r="K120" s="245" t="s">
        <v>287</v>
      </c>
      <c r="L120" s="250"/>
      <c r="M120" s="251" t="s">
        <v>1</v>
      </c>
      <c r="N120" s="252" t="s">
        <v>44</v>
      </c>
      <c r="O120" s="76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AR120" s="14" t="s">
        <v>194</v>
      </c>
      <c r="AT120" s="14" t="s">
        <v>247</v>
      </c>
      <c r="AU120" s="14" t="s">
        <v>73</v>
      </c>
      <c r="AY120" s="14" t="s">
        <v>127</v>
      </c>
      <c r="BE120" s="195">
        <f>IF(N120="základní",J120,0)</f>
        <v>0</v>
      </c>
      <c r="BF120" s="195">
        <f>IF(N120="snížená",J120,0)</f>
        <v>0</v>
      </c>
      <c r="BG120" s="195">
        <f>IF(N120="zákl. přenesená",J120,0)</f>
        <v>0</v>
      </c>
      <c r="BH120" s="195">
        <f>IF(N120="sníž. přenesená",J120,0)</f>
        <v>0</v>
      </c>
      <c r="BI120" s="195">
        <f>IF(N120="nulová",J120,0)</f>
        <v>0</v>
      </c>
      <c r="BJ120" s="14" t="s">
        <v>81</v>
      </c>
      <c r="BK120" s="195">
        <f>ROUND(I120*H120,2)</f>
        <v>0</v>
      </c>
      <c r="BL120" s="14" t="s">
        <v>194</v>
      </c>
      <c r="BM120" s="14" t="s">
        <v>343</v>
      </c>
    </row>
    <row r="121" s="1" customFormat="1">
      <c r="B121" s="35"/>
      <c r="C121" s="36"/>
      <c r="D121" s="196" t="s">
        <v>129</v>
      </c>
      <c r="E121" s="36"/>
      <c r="F121" s="197" t="s">
        <v>342</v>
      </c>
      <c r="G121" s="36"/>
      <c r="H121" s="36"/>
      <c r="I121" s="140"/>
      <c r="J121" s="36"/>
      <c r="K121" s="36"/>
      <c r="L121" s="40"/>
      <c r="M121" s="198"/>
      <c r="N121" s="76"/>
      <c r="O121" s="76"/>
      <c r="P121" s="76"/>
      <c r="Q121" s="76"/>
      <c r="R121" s="76"/>
      <c r="S121" s="76"/>
      <c r="T121" s="77"/>
      <c r="AT121" s="14" t="s">
        <v>129</v>
      </c>
      <c r="AU121" s="14" t="s">
        <v>73</v>
      </c>
    </row>
    <row r="122" s="9" customFormat="1">
      <c r="B122" s="199"/>
      <c r="C122" s="200"/>
      <c r="D122" s="196" t="s">
        <v>131</v>
      </c>
      <c r="E122" s="200"/>
      <c r="F122" s="202" t="s">
        <v>344</v>
      </c>
      <c r="G122" s="200"/>
      <c r="H122" s="203">
        <v>47360</v>
      </c>
      <c r="I122" s="204"/>
      <c r="J122" s="200"/>
      <c r="K122" s="200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131</v>
      </c>
      <c r="AU122" s="209" t="s">
        <v>73</v>
      </c>
      <c r="AV122" s="9" t="s">
        <v>83</v>
      </c>
      <c r="AW122" s="9" t="s">
        <v>4</v>
      </c>
      <c r="AX122" s="9" t="s">
        <v>81</v>
      </c>
      <c r="AY122" s="209" t="s">
        <v>127</v>
      </c>
    </row>
    <row r="123" s="1" customFormat="1" ht="16.5" customHeight="1">
      <c r="B123" s="35"/>
      <c r="C123" s="184" t="s">
        <v>230</v>
      </c>
      <c r="D123" s="184" t="s">
        <v>121</v>
      </c>
      <c r="E123" s="185" t="s">
        <v>345</v>
      </c>
      <c r="F123" s="186" t="s">
        <v>346</v>
      </c>
      <c r="G123" s="187" t="s">
        <v>124</v>
      </c>
      <c r="H123" s="188">
        <v>20</v>
      </c>
      <c r="I123" s="189"/>
      <c r="J123" s="190">
        <f>ROUND(I123*H123,2)</f>
        <v>0</v>
      </c>
      <c r="K123" s="186" t="s">
        <v>287</v>
      </c>
      <c r="L123" s="40"/>
      <c r="M123" s="191" t="s">
        <v>1</v>
      </c>
      <c r="N123" s="192" t="s">
        <v>44</v>
      </c>
      <c r="O123" s="76"/>
      <c r="P123" s="193">
        <f>O123*H123</f>
        <v>0</v>
      </c>
      <c r="Q123" s="193">
        <v>0.50948000000000004</v>
      </c>
      <c r="R123" s="193">
        <f>Q123*H123</f>
        <v>10.1896</v>
      </c>
      <c r="S123" s="193">
        <v>0</v>
      </c>
      <c r="T123" s="194">
        <f>S123*H123</f>
        <v>0</v>
      </c>
      <c r="AR123" s="14" t="s">
        <v>126</v>
      </c>
      <c r="AT123" s="14" t="s">
        <v>121</v>
      </c>
      <c r="AU123" s="14" t="s">
        <v>73</v>
      </c>
      <c r="AY123" s="14" t="s">
        <v>127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81</v>
      </c>
      <c r="BK123" s="195">
        <f>ROUND(I123*H123,2)</f>
        <v>0</v>
      </c>
      <c r="BL123" s="14" t="s">
        <v>126</v>
      </c>
      <c r="BM123" s="14" t="s">
        <v>347</v>
      </c>
    </row>
    <row r="124" s="1" customFormat="1">
      <c r="B124" s="35"/>
      <c r="C124" s="36"/>
      <c r="D124" s="196" t="s">
        <v>129</v>
      </c>
      <c r="E124" s="36"/>
      <c r="F124" s="197" t="s">
        <v>348</v>
      </c>
      <c r="G124" s="36"/>
      <c r="H124" s="36"/>
      <c r="I124" s="140"/>
      <c r="J124" s="36"/>
      <c r="K124" s="36"/>
      <c r="L124" s="40"/>
      <c r="M124" s="198"/>
      <c r="N124" s="76"/>
      <c r="O124" s="76"/>
      <c r="P124" s="76"/>
      <c r="Q124" s="76"/>
      <c r="R124" s="76"/>
      <c r="S124" s="76"/>
      <c r="T124" s="77"/>
      <c r="AT124" s="14" t="s">
        <v>129</v>
      </c>
      <c r="AU124" s="14" t="s">
        <v>73</v>
      </c>
    </row>
    <row r="125" s="1" customFormat="1">
      <c r="B125" s="35"/>
      <c r="C125" s="36"/>
      <c r="D125" s="196" t="s">
        <v>166</v>
      </c>
      <c r="E125" s="36"/>
      <c r="F125" s="242" t="s">
        <v>349</v>
      </c>
      <c r="G125" s="36"/>
      <c r="H125" s="36"/>
      <c r="I125" s="140"/>
      <c r="J125" s="36"/>
      <c r="K125" s="36"/>
      <c r="L125" s="40"/>
      <c r="M125" s="253"/>
      <c r="N125" s="254"/>
      <c r="O125" s="254"/>
      <c r="P125" s="254"/>
      <c r="Q125" s="254"/>
      <c r="R125" s="254"/>
      <c r="S125" s="254"/>
      <c r="T125" s="255"/>
      <c r="AT125" s="14" t="s">
        <v>166</v>
      </c>
      <c r="AU125" s="14" t="s">
        <v>73</v>
      </c>
    </row>
    <row r="126" s="1" customFormat="1" ht="6.96" customHeight="1">
      <c r="B126" s="54"/>
      <c r="C126" s="55"/>
      <c r="D126" s="55"/>
      <c r="E126" s="55"/>
      <c r="F126" s="55"/>
      <c r="G126" s="55"/>
      <c r="H126" s="55"/>
      <c r="I126" s="164"/>
      <c r="J126" s="55"/>
      <c r="K126" s="55"/>
      <c r="L126" s="40"/>
    </row>
  </sheetData>
  <sheetProtection sheet="1" autoFilter="0" formatColumns="0" formatRows="0" objects="1" scenarios="1" spinCount="100000" saltValue="ns23D8G/EIhlQQOuxPiM8KeuoEtN2Gj/2T67ZmGiuH5dPHyo+2gNIaOf6VjqFxK/zbnH6RWT8lWykX7cIdmGBA==" hashValue="j8lt043TMxIB1/M2tVgFwtRIUx4ZETsuwYXDrcBDlguyMyuisdcsBWrAoMlxdbPl/kvaE/FOgrd6NvnKj7EN8w==" algorithmName="SHA-512" password="CC35"/>
  <autoFilter ref="C84:K1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96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ht="24.96" customHeight="1">
      <c r="B4" s="17"/>
      <c r="D4" s="137" t="s">
        <v>100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8" t="s">
        <v>16</v>
      </c>
      <c r="L6" s="17"/>
    </row>
    <row r="7" ht="16.5" customHeight="1">
      <c r="B7" s="17"/>
      <c r="E7" s="139" t="str">
        <f>'Rekapitulace stavby'!K6</f>
        <v>Zajištění a zasíťování skalních bloků v úseku Hazlov Aš, oprava odvodnění zářezu</v>
      </c>
      <c r="F7" s="138"/>
      <c r="G7" s="138"/>
      <c r="H7" s="138"/>
      <c r="L7" s="17"/>
    </row>
    <row r="8" s="1" customFormat="1" ht="12" customHeight="1">
      <c r="B8" s="40"/>
      <c r="D8" s="138" t="s">
        <v>101</v>
      </c>
      <c r="I8" s="140"/>
      <c r="L8" s="40"/>
    </row>
    <row r="9" s="1" customFormat="1" ht="36.96" customHeight="1">
      <c r="B9" s="40"/>
      <c r="E9" s="141" t="s">
        <v>350</v>
      </c>
      <c r="F9" s="1"/>
      <c r="G9" s="1"/>
      <c r="H9" s="1"/>
      <c r="I9" s="140"/>
      <c r="L9" s="40"/>
    </row>
    <row r="10" s="1" customFormat="1">
      <c r="B10" s="40"/>
      <c r="I10" s="140"/>
      <c r="L10" s="40"/>
    </row>
    <row r="11" s="1" customFormat="1" ht="12" customHeight="1">
      <c r="B11" s="40"/>
      <c r="D11" s="138" t="s">
        <v>18</v>
      </c>
      <c r="F11" s="14" t="s">
        <v>1</v>
      </c>
      <c r="I11" s="142" t="s">
        <v>19</v>
      </c>
      <c r="J11" s="14" t="s">
        <v>1</v>
      </c>
      <c r="L11" s="40"/>
    </row>
    <row r="12" s="1" customFormat="1" ht="12" customHeight="1">
      <c r="B12" s="40"/>
      <c r="D12" s="138" t="s">
        <v>20</v>
      </c>
      <c r="F12" s="14" t="s">
        <v>21</v>
      </c>
      <c r="I12" s="142" t="s">
        <v>22</v>
      </c>
      <c r="J12" s="143" t="str">
        <f>'Rekapitulace stavby'!AN8</f>
        <v>13. 5. 2019</v>
      </c>
      <c r="L12" s="40"/>
    </row>
    <row r="13" s="1" customFormat="1" ht="10.8" customHeight="1">
      <c r="B13" s="40"/>
      <c r="I13" s="140"/>
      <c r="L13" s="40"/>
    </row>
    <row r="14" s="1" customFormat="1" ht="12" customHeight="1">
      <c r="B14" s="40"/>
      <c r="D14" s="138" t="s">
        <v>24</v>
      </c>
      <c r="I14" s="142" t="s">
        <v>25</v>
      </c>
      <c r="J14" s="14" t="s">
        <v>26</v>
      </c>
      <c r="L14" s="40"/>
    </row>
    <row r="15" s="1" customFormat="1" ht="18" customHeight="1">
      <c r="B15" s="40"/>
      <c r="E15" s="14" t="s">
        <v>28</v>
      </c>
      <c r="I15" s="142" t="s">
        <v>29</v>
      </c>
      <c r="J15" s="14" t="s">
        <v>30</v>
      </c>
      <c r="L15" s="40"/>
    </row>
    <row r="16" s="1" customFormat="1" ht="6.96" customHeight="1">
      <c r="B16" s="40"/>
      <c r="I16" s="140"/>
      <c r="L16" s="40"/>
    </row>
    <row r="17" s="1" customFormat="1" ht="12" customHeight="1">
      <c r="B17" s="40"/>
      <c r="D17" s="138" t="s">
        <v>31</v>
      </c>
      <c r="I17" s="142" t="s">
        <v>25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42" t="s">
        <v>29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40"/>
      <c r="L19" s="40"/>
    </row>
    <row r="20" s="1" customFormat="1" ht="12" customHeight="1">
      <c r="B20" s="40"/>
      <c r="D20" s="138" t="s">
        <v>33</v>
      </c>
      <c r="I20" s="142" t="s">
        <v>25</v>
      </c>
      <c r="J20" s="14" t="str">
        <f>IF('Rekapitulace stavby'!AN16="","",'Rekapitulace stavby'!AN16)</f>
        <v/>
      </c>
      <c r="L20" s="40"/>
    </row>
    <row r="21" s="1" customFormat="1" ht="18" customHeight="1">
      <c r="B21" s="40"/>
      <c r="E21" s="14" t="str">
        <f>IF('Rekapitulace stavby'!E17="","",'Rekapitulace stavby'!E17)</f>
        <v xml:space="preserve"> </v>
      </c>
      <c r="I21" s="142" t="s">
        <v>29</v>
      </c>
      <c r="J21" s="14" t="str">
        <f>IF('Rekapitulace stavby'!AN17="","",'Rekapitulace stavby'!AN17)</f>
        <v/>
      </c>
      <c r="L21" s="40"/>
    </row>
    <row r="22" s="1" customFormat="1" ht="6.96" customHeight="1">
      <c r="B22" s="40"/>
      <c r="I22" s="140"/>
      <c r="L22" s="40"/>
    </row>
    <row r="23" s="1" customFormat="1" ht="12" customHeight="1">
      <c r="B23" s="40"/>
      <c r="D23" s="138" t="s">
        <v>36</v>
      </c>
      <c r="I23" s="142" t="s">
        <v>25</v>
      </c>
      <c r="J23" s="14" t="s">
        <v>1</v>
      </c>
      <c r="L23" s="40"/>
    </row>
    <row r="24" s="1" customFormat="1" ht="18" customHeight="1">
      <c r="B24" s="40"/>
      <c r="E24" s="14" t="s">
        <v>37</v>
      </c>
      <c r="I24" s="142" t="s">
        <v>29</v>
      </c>
      <c r="J24" s="14" t="s">
        <v>1</v>
      </c>
      <c r="L24" s="40"/>
    </row>
    <row r="25" s="1" customFormat="1" ht="6.96" customHeight="1">
      <c r="B25" s="40"/>
      <c r="I25" s="140"/>
      <c r="L25" s="40"/>
    </row>
    <row r="26" s="1" customFormat="1" ht="12" customHeight="1">
      <c r="B26" s="40"/>
      <c r="D26" s="138" t="s">
        <v>38</v>
      </c>
      <c r="I26" s="140"/>
      <c r="L26" s="40"/>
    </row>
    <row r="27" s="7" customFormat="1" ht="16.5" customHeight="1">
      <c r="B27" s="144"/>
      <c r="E27" s="145" t="s">
        <v>1</v>
      </c>
      <c r="F27" s="145"/>
      <c r="G27" s="145"/>
      <c r="H27" s="145"/>
      <c r="I27" s="146"/>
      <c r="L27" s="144"/>
    </row>
    <row r="28" s="1" customFormat="1" ht="6.96" customHeight="1">
      <c r="B28" s="40"/>
      <c r="I28" s="140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47"/>
      <c r="J29" s="68"/>
      <c r="K29" s="68"/>
      <c r="L29" s="40"/>
    </row>
    <row r="30" s="1" customFormat="1" ht="25.44" customHeight="1">
      <c r="B30" s="40"/>
      <c r="D30" s="148" t="s">
        <v>39</v>
      </c>
      <c r="I30" s="140"/>
      <c r="J30" s="149">
        <f>ROUND(J79,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47"/>
      <c r="J31" s="68"/>
      <c r="K31" s="68"/>
      <c r="L31" s="40"/>
    </row>
    <row r="32" s="1" customFormat="1" ht="14.4" customHeight="1">
      <c r="B32" s="40"/>
      <c r="F32" s="150" t="s">
        <v>41</v>
      </c>
      <c r="I32" s="151" t="s">
        <v>40</v>
      </c>
      <c r="J32" s="150" t="s">
        <v>42</v>
      </c>
      <c r="L32" s="40"/>
    </row>
    <row r="33" s="1" customFormat="1" ht="14.4" customHeight="1">
      <c r="B33" s="40"/>
      <c r="D33" s="138" t="s">
        <v>43</v>
      </c>
      <c r="E33" s="138" t="s">
        <v>44</v>
      </c>
      <c r="F33" s="152">
        <f>ROUND((SUM(BE79:BE87)),  2)</f>
        <v>0</v>
      </c>
      <c r="I33" s="153">
        <v>0.20999999999999999</v>
      </c>
      <c r="J33" s="152">
        <f>ROUND(((SUM(BE79:BE87))*I33),  2)</f>
        <v>0</v>
      </c>
      <c r="L33" s="40"/>
    </row>
    <row r="34" s="1" customFormat="1" ht="14.4" customHeight="1">
      <c r="B34" s="40"/>
      <c r="E34" s="138" t="s">
        <v>45</v>
      </c>
      <c r="F34" s="152">
        <f>ROUND((SUM(BF79:BF87)),  2)</f>
        <v>0</v>
      </c>
      <c r="I34" s="153">
        <v>0.14999999999999999</v>
      </c>
      <c r="J34" s="152">
        <f>ROUND(((SUM(BF79:BF87))*I34),  2)</f>
        <v>0</v>
      </c>
      <c r="L34" s="40"/>
    </row>
    <row r="35" hidden="1" s="1" customFormat="1" ht="14.4" customHeight="1">
      <c r="B35" s="40"/>
      <c r="E35" s="138" t="s">
        <v>46</v>
      </c>
      <c r="F35" s="152">
        <f>ROUND((SUM(BG79:BG87)),  2)</f>
        <v>0</v>
      </c>
      <c r="I35" s="153">
        <v>0.20999999999999999</v>
      </c>
      <c r="J35" s="152">
        <f>0</f>
        <v>0</v>
      </c>
      <c r="L35" s="40"/>
    </row>
    <row r="36" hidden="1" s="1" customFormat="1" ht="14.4" customHeight="1">
      <c r="B36" s="40"/>
      <c r="E36" s="138" t="s">
        <v>47</v>
      </c>
      <c r="F36" s="152">
        <f>ROUND((SUM(BH79:BH87)),  2)</f>
        <v>0</v>
      </c>
      <c r="I36" s="153">
        <v>0.14999999999999999</v>
      </c>
      <c r="J36" s="152">
        <f>0</f>
        <v>0</v>
      </c>
      <c r="L36" s="40"/>
    </row>
    <row r="37" hidden="1" s="1" customFormat="1" ht="14.4" customHeight="1">
      <c r="B37" s="40"/>
      <c r="E37" s="138" t="s">
        <v>48</v>
      </c>
      <c r="F37" s="152">
        <f>ROUND((SUM(BI79:BI87)),  2)</f>
        <v>0</v>
      </c>
      <c r="I37" s="153">
        <v>0</v>
      </c>
      <c r="J37" s="152">
        <f>0</f>
        <v>0</v>
      </c>
      <c r="L37" s="40"/>
    </row>
    <row r="38" s="1" customFormat="1" ht="6.96" customHeight="1">
      <c r="B38" s="40"/>
      <c r="I38" s="140"/>
      <c r="L38" s="40"/>
    </row>
    <row r="39" s="1" customFormat="1" ht="25.44" customHeight="1">
      <c r="B39" s="40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9"/>
      <c r="J39" s="160">
        <f>SUM(J30:J37)</f>
        <v>0</v>
      </c>
      <c r="K39" s="161"/>
      <c r="L39" s="40"/>
    </row>
    <row r="40" s="1" customFormat="1" ht="14.4" customHeight="1"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40"/>
    </row>
    <row r="44" s="1" customFormat="1" ht="6.96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0"/>
    </row>
    <row r="45" s="1" customFormat="1" ht="24.96" customHeight="1">
      <c r="B45" s="35"/>
      <c r="C45" s="20" t="s">
        <v>103</v>
      </c>
      <c r="D45" s="36"/>
      <c r="E45" s="36"/>
      <c r="F45" s="36"/>
      <c r="G45" s="36"/>
      <c r="H45" s="36"/>
      <c r="I45" s="140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40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40"/>
      <c r="J47" s="36"/>
      <c r="K47" s="36"/>
      <c r="L47" s="40"/>
    </row>
    <row r="48" s="1" customFormat="1" ht="16.5" customHeight="1">
      <c r="B48" s="35"/>
      <c r="C48" s="36"/>
      <c r="D48" s="36"/>
      <c r="E48" s="168" t="str">
        <f>E7</f>
        <v>Zajištění a zasíťování skalních bloků v úseku Hazlov Aš, oprava odvodnění zářezu</v>
      </c>
      <c r="F48" s="29"/>
      <c r="G48" s="29"/>
      <c r="H48" s="29"/>
      <c r="I48" s="140"/>
      <c r="J48" s="36"/>
      <c r="K48" s="36"/>
      <c r="L48" s="40"/>
    </row>
    <row r="49" s="1" customFormat="1" ht="12" customHeight="1">
      <c r="B49" s="35"/>
      <c r="C49" s="29" t="s">
        <v>101</v>
      </c>
      <c r="D49" s="36"/>
      <c r="E49" s="36"/>
      <c r="F49" s="36"/>
      <c r="G49" s="36"/>
      <c r="H49" s="36"/>
      <c r="I49" s="140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A.3 - Přeprava (Sborník SŽDC 2019)</v>
      </c>
      <c r="F50" s="36"/>
      <c r="G50" s="36"/>
      <c r="H50" s="36"/>
      <c r="I50" s="140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40"/>
      <c r="J51" s="36"/>
      <c r="K51" s="36"/>
      <c r="L51" s="40"/>
    </row>
    <row r="52" s="1" customFormat="1" ht="12" customHeight="1">
      <c r="B52" s="35"/>
      <c r="C52" s="29" t="s">
        <v>20</v>
      </c>
      <c r="D52" s="36"/>
      <c r="E52" s="36"/>
      <c r="F52" s="24" t="str">
        <f>F12</f>
        <v>Hazlov - Aš</v>
      </c>
      <c r="G52" s="36"/>
      <c r="H52" s="36"/>
      <c r="I52" s="142" t="s">
        <v>22</v>
      </c>
      <c r="J52" s="64" t="str">
        <f>IF(J12="","",J12)</f>
        <v>13. 5. 2019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40"/>
      <c r="J53" s="36"/>
      <c r="K53" s="36"/>
      <c r="L53" s="40"/>
    </row>
    <row r="54" s="1" customFormat="1" ht="13.65" customHeight="1">
      <c r="B54" s="35"/>
      <c r="C54" s="29" t="s">
        <v>24</v>
      </c>
      <c r="D54" s="36"/>
      <c r="E54" s="36"/>
      <c r="F54" s="24" t="str">
        <f>E15</f>
        <v>SŽDC, s.o.; OŘ UNL - ST K. Vary</v>
      </c>
      <c r="G54" s="36"/>
      <c r="H54" s="36"/>
      <c r="I54" s="142" t="s">
        <v>33</v>
      </c>
      <c r="J54" s="33" t="str">
        <f>E21</f>
        <v xml:space="preserve"> </v>
      </c>
      <c r="K54" s="36"/>
      <c r="L54" s="40"/>
    </row>
    <row r="55" s="1" customFormat="1" ht="13.65" customHeight="1">
      <c r="B55" s="35"/>
      <c r="C55" s="29" t="s">
        <v>31</v>
      </c>
      <c r="D55" s="36"/>
      <c r="E55" s="36"/>
      <c r="F55" s="24" t="str">
        <f>IF(E18="","",E18)</f>
        <v>Vyplň údaj</v>
      </c>
      <c r="G55" s="36"/>
      <c r="H55" s="36"/>
      <c r="I55" s="142" t="s">
        <v>36</v>
      </c>
      <c r="J55" s="33" t="str">
        <f>E24</f>
        <v>Monika Roztočilová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40"/>
      <c r="J56" s="36"/>
      <c r="K56" s="36"/>
      <c r="L56" s="40"/>
    </row>
    <row r="57" s="1" customFormat="1" ht="29.28" customHeight="1">
      <c r="B57" s="35"/>
      <c r="C57" s="169" t="s">
        <v>104</v>
      </c>
      <c r="D57" s="170"/>
      <c r="E57" s="170"/>
      <c r="F57" s="170"/>
      <c r="G57" s="170"/>
      <c r="H57" s="170"/>
      <c r="I57" s="171"/>
      <c r="J57" s="172" t="s">
        <v>105</v>
      </c>
      <c r="K57" s="170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40"/>
      <c r="J58" s="36"/>
      <c r="K58" s="36"/>
      <c r="L58" s="40"/>
    </row>
    <row r="59" s="1" customFormat="1" ht="22.8" customHeight="1">
      <c r="B59" s="35"/>
      <c r="C59" s="173" t="s">
        <v>106</v>
      </c>
      <c r="D59" s="36"/>
      <c r="E59" s="36"/>
      <c r="F59" s="36"/>
      <c r="G59" s="36"/>
      <c r="H59" s="36"/>
      <c r="I59" s="140"/>
      <c r="J59" s="95">
        <f>J79</f>
        <v>0</v>
      </c>
      <c r="K59" s="36"/>
      <c r="L59" s="40"/>
      <c r="AU59" s="14" t="s">
        <v>107</v>
      </c>
    </row>
    <row r="60" s="1" customFormat="1" ht="21.84" customHeight="1">
      <c r="B60" s="35"/>
      <c r="C60" s="36"/>
      <c r="D60" s="36"/>
      <c r="E60" s="36"/>
      <c r="F60" s="36"/>
      <c r="G60" s="36"/>
      <c r="H60" s="36"/>
      <c r="I60" s="140"/>
      <c r="J60" s="36"/>
      <c r="K60" s="36"/>
      <c r="L60" s="40"/>
    </row>
    <row r="61" s="1" customFormat="1" ht="6.96" customHeight="1">
      <c r="B61" s="54"/>
      <c r="C61" s="55"/>
      <c r="D61" s="55"/>
      <c r="E61" s="55"/>
      <c r="F61" s="55"/>
      <c r="G61" s="55"/>
      <c r="H61" s="55"/>
      <c r="I61" s="164"/>
      <c r="J61" s="55"/>
      <c r="K61" s="55"/>
      <c r="L61" s="40"/>
    </row>
    <row r="65" s="1" customFormat="1" ht="6.96" customHeight="1">
      <c r="B65" s="56"/>
      <c r="C65" s="57"/>
      <c r="D65" s="57"/>
      <c r="E65" s="57"/>
      <c r="F65" s="57"/>
      <c r="G65" s="57"/>
      <c r="H65" s="57"/>
      <c r="I65" s="167"/>
      <c r="J65" s="57"/>
      <c r="K65" s="57"/>
      <c r="L65" s="40"/>
    </row>
    <row r="66" s="1" customFormat="1" ht="24.96" customHeight="1">
      <c r="B66" s="35"/>
      <c r="C66" s="20" t="s">
        <v>108</v>
      </c>
      <c r="D66" s="36"/>
      <c r="E66" s="36"/>
      <c r="F66" s="36"/>
      <c r="G66" s="36"/>
      <c r="H66" s="36"/>
      <c r="I66" s="140"/>
      <c r="J66" s="36"/>
      <c r="K66" s="36"/>
      <c r="L66" s="40"/>
    </row>
    <row r="67" s="1" customFormat="1" ht="6.96" customHeight="1">
      <c r="B67" s="35"/>
      <c r="C67" s="36"/>
      <c r="D67" s="36"/>
      <c r="E67" s="36"/>
      <c r="F67" s="36"/>
      <c r="G67" s="36"/>
      <c r="H67" s="36"/>
      <c r="I67" s="140"/>
      <c r="J67" s="36"/>
      <c r="K67" s="36"/>
      <c r="L67" s="40"/>
    </row>
    <row r="68" s="1" customFormat="1" ht="12" customHeight="1">
      <c r="B68" s="35"/>
      <c r="C68" s="29" t="s">
        <v>16</v>
      </c>
      <c r="D68" s="36"/>
      <c r="E68" s="36"/>
      <c r="F68" s="36"/>
      <c r="G68" s="36"/>
      <c r="H68" s="36"/>
      <c r="I68" s="140"/>
      <c r="J68" s="36"/>
      <c r="K68" s="36"/>
      <c r="L68" s="40"/>
    </row>
    <row r="69" s="1" customFormat="1" ht="16.5" customHeight="1">
      <c r="B69" s="35"/>
      <c r="C69" s="36"/>
      <c r="D69" s="36"/>
      <c r="E69" s="168" t="str">
        <f>E7</f>
        <v>Zajištění a zasíťování skalních bloků v úseku Hazlov Aš, oprava odvodnění zářezu</v>
      </c>
      <c r="F69" s="29"/>
      <c r="G69" s="29"/>
      <c r="H69" s="29"/>
      <c r="I69" s="140"/>
      <c r="J69" s="36"/>
      <c r="K69" s="36"/>
      <c r="L69" s="40"/>
    </row>
    <row r="70" s="1" customFormat="1" ht="12" customHeight="1">
      <c r="B70" s="35"/>
      <c r="C70" s="29" t="s">
        <v>101</v>
      </c>
      <c r="D70" s="36"/>
      <c r="E70" s="36"/>
      <c r="F70" s="36"/>
      <c r="G70" s="36"/>
      <c r="H70" s="36"/>
      <c r="I70" s="140"/>
      <c r="J70" s="36"/>
      <c r="K70" s="36"/>
      <c r="L70" s="40"/>
    </row>
    <row r="71" s="1" customFormat="1" ht="16.5" customHeight="1">
      <c r="B71" s="35"/>
      <c r="C71" s="36"/>
      <c r="D71" s="36"/>
      <c r="E71" s="61" t="str">
        <f>E9</f>
        <v>A.3 - Přeprava (Sborník SŽDC 2019)</v>
      </c>
      <c r="F71" s="36"/>
      <c r="G71" s="36"/>
      <c r="H71" s="36"/>
      <c r="I71" s="140"/>
      <c r="J71" s="36"/>
      <c r="K71" s="36"/>
      <c r="L71" s="40"/>
    </row>
    <row r="72" s="1" customFormat="1" ht="6.96" customHeight="1">
      <c r="B72" s="35"/>
      <c r="C72" s="36"/>
      <c r="D72" s="36"/>
      <c r="E72" s="36"/>
      <c r="F72" s="36"/>
      <c r="G72" s="36"/>
      <c r="H72" s="36"/>
      <c r="I72" s="140"/>
      <c r="J72" s="36"/>
      <c r="K72" s="36"/>
      <c r="L72" s="40"/>
    </row>
    <row r="73" s="1" customFormat="1" ht="12" customHeight="1">
      <c r="B73" s="35"/>
      <c r="C73" s="29" t="s">
        <v>20</v>
      </c>
      <c r="D73" s="36"/>
      <c r="E73" s="36"/>
      <c r="F73" s="24" t="str">
        <f>F12</f>
        <v>Hazlov - Aš</v>
      </c>
      <c r="G73" s="36"/>
      <c r="H73" s="36"/>
      <c r="I73" s="142" t="s">
        <v>22</v>
      </c>
      <c r="J73" s="64" t="str">
        <f>IF(J12="","",J12)</f>
        <v>13. 5. 2019</v>
      </c>
      <c r="K73" s="36"/>
      <c r="L73" s="40"/>
    </row>
    <row r="74" s="1" customFormat="1" ht="6.96" customHeight="1">
      <c r="B74" s="35"/>
      <c r="C74" s="36"/>
      <c r="D74" s="36"/>
      <c r="E74" s="36"/>
      <c r="F74" s="36"/>
      <c r="G74" s="36"/>
      <c r="H74" s="36"/>
      <c r="I74" s="140"/>
      <c r="J74" s="36"/>
      <c r="K74" s="36"/>
      <c r="L74" s="40"/>
    </row>
    <row r="75" s="1" customFormat="1" ht="13.65" customHeight="1">
      <c r="B75" s="35"/>
      <c r="C75" s="29" t="s">
        <v>24</v>
      </c>
      <c r="D75" s="36"/>
      <c r="E75" s="36"/>
      <c r="F75" s="24" t="str">
        <f>E15</f>
        <v>SŽDC, s.o.; OŘ UNL - ST K. Vary</v>
      </c>
      <c r="G75" s="36"/>
      <c r="H75" s="36"/>
      <c r="I75" s="142" t="s">
        <v>33</v>
      </c>
      <c r="J75" s="33" t="str">
        <f>E21</f>
        <v xml:space="preserve"> </v>
      </c>
      <c r="K75" s="36"/>
      <c r="L75" s="40"/>
    </row>
    <row r="76" s="1" customFormat="1" ht="13.65" customHeight="1">
      <c r="B76" s="35"/>
      <c r="C76" s="29" t="s">
        <v>31</v>
      </c>
      <c r="D76" s="36"/>
      <c r="E76" s="36"/>
      <c r="F76" s="24" t="str">
        <f>IF(E18="","",E18)</f>
        <v>Vyplň údaj</v>
      </c>
      <c r="G76" s="36"/>
      <c r="H76" s="36"/>
      <c r="I76" s="142" t="s">
        <v>36</v>
      </c>
      <c r="J76" s="33" t="str">
        <f>E24</f>
        <v>Monika Roztočilová</v>
      </c>
      <c r="K76" s="36"/>
      <c r="L76" s="40"/>
    </row>
    <row r="77" s="1" customFormat="1" ht="10.32" customHeight="1">
      <c r="B77" s="35"/>
      <c r="C77" s="36"/>
      <c r="D77" s="36"/>
      <c r="E77" s="36"/>
      <c r="F77" s="36"/>
      <c r="G77" s="36"/>
      <c r="H77" s="36"/>
      <c r="I77" s="140"/>
      <c r="J77" s="36"/>
      <c r="K77" s="36"/>
      <c r="L77" s="40"/>
    </row>
    <row r="78" s="8" customFormat="1" ht="29.28" customHeight="1">
      <c r="B78" s="174"/>
      <c r="C78" s="175" t="s">
        <v>109</v>
      </c>
      <c r="D78" s="176" t="s">
        <v>58</v>
      </c>
      <c r="E78" s="176" t="s">
        <v>54</v>
      </c>
      <c r="F78" s="176" t="s">
        <v>55</v>
      </c>
      <c r="G78" s="176" t="s">
        <v>110</v>
      </c>
      <c r="H78" s="176" t="s">
        <v>111</v>
      </c>
      <c r="I78" s="177" t="s">
        <v>112</v>
      </c>
      <c r="J78" s="176" t="s">
        <v>105</v>
      </c>
      <c r="K78" s="178" t="s">
        <v>113</v>
      </c>
      <c r="L78" s="179"/>
      <c r="M78" s="85" t="s">
        <v>1</v>
      </c>
      <c r="N78" s="86" t="s">
        <v>43</v>
      </c>
      <c r="O78" s="86" t="s">
        <v>114</v>
      </c>
      <c r="P78" s="86" t="s">
        <v>115</v>
      </c>
      <c r="Q78" s="86" t="s">
        <v>116</v>
      </c>
      <c r="R78" s="86" t="s">
        <v>117</v>
      </c>
      <c r="S78" s="86" t="s">
        <v>118</v>
      </c>
      <c r="T78" s="87" t="s">
        <v>119</v>
      </c>
    </row>
    <row r="79" s="1" customFormat="1" ht="22.8" customHeight="1">
      <c r="B79" s="35"/>
      <c r="C79" s="92" t="s">
        <v>120</v>
      </c>
      <c r="D79" s="36"/>
      <c r="E79" s="36"/>
      <c r="F79" s="36"/>
      <c r="G79" s="36"/>
      <c r="H79" s="36"/>
      <c r="I79" s="140"/>
      <c r="J79" s="180">
        <f>BK79</f>
        <v>0</v>
      </c>
      <c r="K79" s="36"/>
      <c r="L79" s="40"/>
      <c r="M79" s="88"/>
      <c r="N79" s="89"/>
      <c r="O79" s="89"/>
      <c r="P79" s="181">
        <f>SUM(P80:P87)</f>
        <v>0</v>
      </c>
      <c r="Q79" s="89"/>
      <c r="R79" s="181">
        <f>SUM(R80:R87)</f>
        <v>0</v>
      </c>
      <c r="S79" s="89"/>
      <c r="T79" s="182">
        <f>SUM(T80:T87)</f>
        <v>0</v>
      </c>
      <c r="AT79" s="14" t="s">
        <v>72</v>
      </c>
      <c r="AU79" s="14" t="s">
        <v>107</v>
      </c>
      <c r="BK79" s="183">
        <f>SUM(BK80:BK87)</f>
        <v>0</v>
      </c>
    </row>
    <row r="80" s="1" customFormat="1" ht="22.5" customHeight="1">
      <c r="B80" s="35"/>
      <c r="C80" s="184" t="s">
        <v>81</v>
      </c>
      <c r="D80" s="184" t="s">
        <v>121</v>
      </c>
      <c r="E80" s="185" t="s">
        <v>351</v>
      </c>
      <c r="F80" s="186" t="s">
        <v>352</v>
      </c>
      <c r="G80" s="187" t="s">
        <v>193</v>
      </c>
      <c r="H80" s="188">
        <v>3412.6619999999998</v>
      </c>
      <c r="I80" s="189"/>
      <c r="J80" s="190">
        <f>ROUND(I80*H80,2)</f>
        <v>0</v>
      </c>
      <c r="K80" s="186" t="s">
        <v>125</v>
      </c>
      <c r="L80" s="40"/>
      <c r="M80" s="191" t="s">
        <v>1</v>
      </c>
      <c r="N80" s="192" t="s">
        <v>44</v>
      </c>
      <c r="O80" s="76"/>
      <c r="P80" s="193">
        <f>O80*H80</f>
        <v>0</v>
      </c>
      <c r="Q80" s="193">
        <v>0</v>
      </c>
      <c r="R80" s="193">
        <f>Q80*H80</f>
        <v>0</v>
      </c>
      <c r="S80" s="193">
        <v>0</v>
      </c>
      <c r="T80" s="194">
        <f>S80*H80</f>
        <v>0</v>
      </c>
      <c r="AR80" s="14" t="s">
        <v>194</v>
      </c>
      <c r="AT80" s="14" t="s">
        <v>121</v>
      </c>
      <c r="AU80" s="14" t="s">
        <v>73</v>
      </c>
      <c r="AY80" s="14" t="s">
        <v>127</v>
      </c>
      <c r="BE80" s="195">
        <f>IF(N80="základní",J80,0)</f>
        <v>0</v>
      </c>
      <c r="BF80" s="195">
        <f>IF(N80="snížená",J80,0)</f>
        <v>0</v>
      </c>
      <c r="BG80" s="195">
        <f>IF(N80="zákl. přenesená",J80,0)</f>
        <v>0</v>
      </c>
      <c r="BH80" s="195">
        <f>IF(N80="sníž. přenesená",J80,0)</f>
        <v>0</v>
      </c>
      <c r="BI80" s="195">
        <f>IF(N80="nulová",J80,0)</f>
        <v>0</v>
      </c>
      <c r="BJ80" s="14" t="s">
        <v>81</v>
      </c>
      <c r="BK80" s="195">
        <f>ROUND(I80*H80,2)</f>
        <v>0</v>
      </c>
      <c r="BL80" s="14" t="s">
        <v>194</v>
      </c>
      <c r="BM80" s="14" t="s">
        <v>353</v>
      </c>
    </row>
    <row r="81" s="1" customFormat="1">
      <c r="B81" s="35"/>
      <c r="C81" s="36"/>
      <c r="D81" s="196" t="s">
        <v>129</v>
      </c>
      <c r="E81" s="36"/>
      <c r="F81" s="197" t="s">
        <v>354</v>
      </c>
      <c r="G81" s="36"/>
      <c r="H81" s="36"/>
      <c r="I81" s="140"/>
      <c r="J81" s="36"/>
      <c r="K81" s="36"/>
      <c r="L81" s="40"/>
      <c r="M81" s="198"/>
      <c r="N81" s="76"/>
      <c r="O81" s="76"/>
      <c r="P81" s="76"/>
      <c r="Q81" s="76"/>
      <c r="R81" s="76"/>
      <c r="S81" s="76"/>
      <c r="T81" s="77"/>
      <c r="AT81" s="14" t="s">
        <v>129</v>
      </c>
      <c r="AU81" s="14" t="s">
        <v>73</v>
      </c>
    </row>
    <row r="82" s="1" customFormat="1">
      <c r="B82" s="35"/>
      <c r="C82" s="36"/>
      <c r="D82" s="196" t="s">
        <v>166</v>
      </c>
      <c r="E82" s="36"/>
      <c r="F82" s="242" t="s">
        <v>355</v>
      </c>
      <c r="G82" s="36"/>
      <c r="H82" s="36"/>
      <c r="I82" s="140"/>
      <c r="J82" s="36"/>
      <c r="K82" s="36"/>
      <c r="L82" s="40"/>
      <c r="M82" s="198"/>
      <c r="N82" s="76"/>
      <c r="O82" s="76"/>
      <c r="P82" s="76"/>
      <c r="Q82" s="76"/>
      <c r="R82" s="76"/>
      <c r="S82" s="76"/>
      <c r="T82" s="77"/>
      <c r="AT82" s="14" t="s">
        <v>166</v>
      </c>
      <c r="AU82" s="14" t="s">
        <v>73</v>
      </c>
    </row>
    <row r="83" s="1" customFormat="1" ht="22.5" customHeight="1">
      <c r="B83" s="35"/>
      <c r="C83" s="184" t="s">
        <v>83</v>
      </c>
      <c r="D83" s="184" t="s">
        <v>121</v>
      </c>
      <c r="E83" s="185" t="s">
        <v>356</v>
      </c>
      <c r="F83" s="186" t="s">
        <v>357</v>
      </c>
      <c r="G83" s="187" t="s">
        <v>186</v>
      </c>
      <c r="H83" s="188">
        <v>3</v>
      </c>
      <c r="I83" s="189"/>
      <c r="J83" s="190">
        <f>ROUND(I83*H83,2)</f>
        <v>0</v>
      </c>
      <c r="K83" s="186" t="s">
        <v>125</v>
      </c>
      <c r="L83" s="40"/>
      <c r="M83" s="191" t="s">
        <v>1</v>
      </c>
      <c r="N83" s="192" t="s">
        <v>44</v>
      </c>
      <c r="O83" s="76"/>
      <c r="P83" s="193">
        <f>O83*H83</f>
        <v>0</v>
      </c>
      <c r="Q83" s="193">
        <v>0</v>
      </c>
      <c r="R83" s="193">
        <f>Q83*H83</f>
        <v>0</v>
      </c>
      <c r="S83" s="193">
        <v>0</v>
      </c>
      <c r="T83" s="194">
        <f>S83*H83</f>
        <v>0</v>
      </c>
      <c r="AR83" s="14" t="s">
        <v>194</v>
      </c>
      <c r="AT83" s="14" t="s">
        <v>121</v>
      </c>
      <c r="AU83" s="14" t="s">
        <v>73</v>
      </c>
      <c r="AY83" s="14" t="s">
        <v>127</v>
      </c>
      <c r="BE83" s="195">
        <f>IF(N83="základní",J83,0)</f>
        <v>0</v>
      </c>
      <c r="BF83" s="195">
        <f>IF(N83="snížená",J83,0)</f>
        <v>0</v>
      </c>
      <c r="BG83" s="195">
        <f>IF(N83="zákl. přenesená",J83,0)</f>
        <v>0</v>
      </c>
      <c r="BH83" s="195">
        <f>IF(N83="sníž. přenesená",J83,0)</f>
        <v>0</v>
      </c>
      <c r="BI83" s="195">
        <f>IF(N83="nulová",J83,0)</f>
        <v>0</v>
      </c>
      <c r="BJ83" s="14" t="s">
        <v>81</v>
      </c>
      <c r="BK83" s="195">
        <f>ROUND(I83*H83,2)</f>
        <v>0</v>
      </c>
      <c r="BL83" s="14" t="s">
        <v>194</v>
      </c>
      <c r="BM83" s="14" t="s">
        <v>358</v>
      </c>
    </row>
    <row r="84" s="1" customFormat="1">
      <c r="B84" s="35"/>
      <c r="C84" s="36"/>
      <c r="D84" s="196" t="s">
        <v>129</v>
      </c>
      <c r="E84" s="36"/>
      <c r="F84" s="197" t="s">
        <v>359</v>
      </c>
      <c r="G84" s="36"/>
      <c r="H84" s="36"/>
      <c r="I84" s="140"/>
      <c r="J84" s="36"/>
      <c r="K84" s="36"/>
      <c r="L84" s="40"/>
      <c r="M84" s="198"/>
      <c r="N84" s="76"/>
      <c r="O84" s="76"/>
      <c r="P84" s="76"/>
      <c r="Q84" s="76"/>
      <c r="R84" s="76"/>
      <c r="S84" s="76"/>
      <c r="T84" s="77"/>
      <c r="AT84" s="14" t="s">
        <v>129</v>
      </c>
      <c r="AU84" s="14" t="s">
        <v>73</v>
      </c>
    </row>
    <row r="85" s="1" customFormat="1">
      <c r="B85" s="35"/>
      <c r="C85" s="36"/>
      <c r="D85" s="196" t="s">
        <v>166</v>
      </c>
      <c r="E85" s="36"/>
      <c r="F85" s="242" t="s">
        <v>360</v>
      </c>
      <c r="G85" s="36"/>
      <c r="H85" s="36"/>
      <c r="I85" s="140"/>
      <c r="J85" s="36"/>
      <c r="K85" s="36"/>
      <c r="L85" s="40"/>
      <c r="M85" s="198"/>
      <c r="N85" s="76"/>
      <c r="O85" s="76"/>
      <c r="P85" s="76"/>
      <c r="Q85" s="76"/>
      <c r="R85" s="76"/>
      <c r="S85" s="76"/>
      <c r="T85" s="77"/>
      <c r="AT85" s="14" t="s">
        <v>166</v>
      </c>
      <c r="AU85" s="14" t="s">
        <v>73</v>
      </c>
    </row>
    <row r="86" s="1" customFormat="1" ht="22.5" customHeight="1">
      <c r="B86" s="35"/>
      <c r="C86" s="184" t="s">
        <v>145</v>
      </c>
      <c r="D86" s="184" t="s">
        <v>121</v>
      </c>
      <c r="E86" s="185" t="s">
        <v>361</v>
      </c>
      <c r="F86" s="186" t="s">
        <v>362</v>
      </c>
      <c r="G86" s="187" t="s">
        <v>186</v>
      </c>
      <c r="H86" s="188">
        <v>1</v>
      </c>
      <c r="I86" s="189"/>
      <c r="J86" s="190">
        <f>ROUND(I86*H86,2)</f>
        <v>0</v>
      </c>
      <c r="K86" s="186" t="s">
        <v>125</v>
      </c>
      <c r="L86" s="40"/>
      <c r="M86" s="191" t="s">
        <v>1</v>
      </c>
      <c r="N86" s="192" t="s">
        <v>44</v>
      </c>
      <c r="O86" s="76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AR86" s="14" t="s">
        <v>194</v>
      </c>
      <c r="AT86" s="14" t="s">
        <v>121</v>
      </c>
      <c r="AU86" s="14" t="s">
        <v>73</v>
      </c>
      <c r="AY86" s="14" t="s">
        <v>127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4" t="s">
        <v>81</v>
      </c>
      <c r="BK86" s="195">
        <f>ROUND(I86*H86,2)</f>
        <v>0</v>
      </c>
      <c r="BL86" s="14" t="s">
        <v>194</v>
      </c>
      <c r="BM86" s="14" t="s">
        <v>363</v>
      </c>
    </row>
    <row r="87" s="1" customFormat="1">
      <c r="B87" s="35"/>
      <c r="C87" s="36"/>
      <c r="D87" s="196" t="s">
        <v>129</v>
      </c>
      <c r="E87" s="36"/>
      <c r="F87" s="197" t="s">
        <v>364</v>
      </c>
      <c r="G87" s="36"/>
      <c r="H87" s="36"/>
      <c r="I87" s="140"/>
      <c r="J87" s="36"/>
      <c r="K87" s="36"/>
      <c r="L87" s="40"/>
      <c r="M87" s="253"/>
      <c r="N87" s="254"/>
      <c r="O87" s="254"/>
      <c r="P87" s="254"/>
      <c r="Q87" s="254"/>
      <c r="R87" s="254"/>
      <c r="S87" s="254"/>
      <c r="T87" s="255"/>
      <c r="AT87" s="14" t="s">
        <v>129</v>
      </c>
      <c r="AU87" s="14" t="s">
        <v>73</v>
      </c>
    </row>
    <row r="88" s="1" customFormat="1" ht="6.96" customHeight="1">
      <c r="B88" s="54"/>
      <c r="C88" s="55"/>
      <c r="D88" s="55"/>
      <c r="E88" s="55"/>
      <c r="F88" s="55"/>
      <c r="G88" s="55"/>
      <c r="H88" s="55"/>
      <c r="I88" s="164"/>
      <c r="J88" s="55"/>
      <c r="K88" s="55"/>
      <c r="L88" s="40"/>
    </row>
  </sheetData>
  <sheetProtection sheet="1" autoFilter="0" formatColumns="0" formatRows="0" objects="1" scenarios="1" spinCount="100000" saltValue="EaWQOVOW+/drSwPxKB6QvFEGZ/VTsYaR5L5LTkt3oQcOdfP8ZnlrxKmgIJvS+D2uUDN+CduzS6PE2DIkLyZi+g==" hashValue="NlMGQzyja/tizrcIOrPJzGivakeA/xTV52lt9mDwOduGEEKTPSANY4m9cyMGbncx1mlS0I0rXYHH1n2d/PC9kA==" algorithmName="SHA-512" password="CC35"/>
  <autoFilter ref="C78:K87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99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ht="24.96" customHeight="1">
      <c r="B4" s="17"/>
      <c r="D4" s="137" t="s">
        <v>100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8" t="s">
        <v>16</v>
      </c>
      <c r="L6" s="17"/>
    </row>
    <row r="7" ht="16.5" customHeight="1">
      <c r="B7" s="17"/>
      <c r="E7" s="139" t="str">
        <f>'Rekapitulace stavby'!K6</f>
        <v>Zajištění a zasíťování skalních bloků v úseku Hazlov Aš, oprava odvodnění zářezu</v>
      </c>
      <c r="F7" s="138"/>
      <c r="G7" s="138"/>
      <c r="H7" s="138"/>
      <c r="L7" s="17"/>
    </row>
    <row r="8" s="1" customFormat="1" ht="12" customHeight="1">
      <c r="B8" s="40"/>
      <c r="D8" s="138" t="s">
        <v>101</v>
      </c>
      <c r="I8" s="140"/>
      <c r="L8" s="40"/>
    </row>
    <row r="9" s="1" customFormat="1" ht="36.96" customHeight="1">
      <c r="B9" s="40"/>
      <c r="E9" s="141" t="s">
        <v>365</v>
      </c>
      <c r="F9" s="1"/>
      <c r="G9" s="1"/>
      <c r="H9" s="1"/>
      <c r="I9" s="140"/>
      <c r="L9" s="40"/>
    </row>
    <row r="10" s="1" customFormat="1">
      <c r="B10" s="40"/>
      <c r="I10" s="140"/>
      <c r="L10" s="40"/>
    </row>
    <row r="11" s="1" customFormat="1" ht="12" customHeight="1">
      <c r="B11" s="40"/>
      <c r="D11" s="138" t="s">
        <v>18</v>
      </c>
      <c r="F11" s="14" t="s">
        <v>1</v>
      </c>
      <c r="I11" s="142" t="s">
        <v>19</v>
      </c>
      <c r="J11" s="14" t="s">
        <v>1</v>
      </c>
      <c r="L11" s="40"/>
    </row>
    <row r="12" s="1" customFormat="1" ht="12" customHeight="1">
      <c r="B12" s="40"/>
      <c r="D12" s="138" t="s">
        <v>20</v>
      </c>
      <c r="F12" s="14" t="s">
        <v>21</v>
      </c>
      <c r="I12" s="142" t="s">
        <v>22</v>
      </c>
      <c r="J12" s="143" t="str">
        <f>'Rekapitulace stavby'!AN8</f>
        <v>13. 5. 2019</v>
      </c>
      <c r="L12" s="40"/>
    </row>
    <row r="13" s="1" customFormat="1" ht="10.8" customHeight="1">
      <c r="B13" s="40"/>
      <c r="I13" s="140"/>
      <c r="L13" s="40"/>
    </row>
    <row r="14" s="1" customFormat="1" ht="12" customHeight="1">
      <c r="B14" s="40"/>
      <c r="D14" s="138" t="s">
        <v>24</v>
      </c>
      <c r="I14" s="142" t="s">
        <v>25</v>
      </c>
      <c r="J14" s="14" t="s">
        <v>26</v>
      </c>
      <c r="L14" s="40"/>
    </row>
    <row r="15" s="1" customFormat="1" ht="18" customHeight="1">
      <c r="B15" s="40"/>
      <c r="E15" s="14" t="s">
        <v>28</v>
      </c>
      <c r="I15" s="142" t="s">
        <v>29</v>
      </c>
      <c r="J15" s="14" t="s">
        <v>30</v>
      </c>
      <c r="L15" s="40"/>
    </row>
    <row r="16" s="1" customFormat="1" ht="6.96" customHeight="1">
      <c r="B16" s="40"/>
      <c r="I16" s="140"/>
      <c r="L16" s="40"/>
    </row>
    <row r="17" s="1" customFormat="1" ht="12" customHeight="1">
      <c r="B17" s="40"/>
      <c r="D17" s="138" t="s">
        <v>31</v>
      </c>
      <c r="I17" s="142" t="s">
        <v>25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42" t="s">
        <v>29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40"/>
      <c r="L19" s="40"/>
    </row>
    <row r="20" s="1" customFormat="1" ht="12" customHeight="1">
      <c r="B20" s="40"/>
      <c r="D20" s="138" t="s">
        <v>33</v>
      </c>
      <c r="I20" s="142" t="s">
        <v>25</v>
      </c>
      <c r="J20" s="14" t="str">
        <f>IF('Rekapitulace stavby'!AN16="","",'Rekapitulace stavby'!AN16)</f>
        <v/>
      </c>
      <c r="L20" s="40"/>
    </row>
    <row r="21" s="1" customFormat="1" ht="18" customHeight="1">
      <c r="B21" s="40"/>
      <c r="E21" s="14" t="str">
        <f>IF('Rekapitulace stavby'!E17="","",'Rekapitulace stavby'!E17)</f>
        <v xml:space="preserve"> </v>
      </c>
      <c r="I21" s="142" t="s">
        <v>29</v>
      </c>
      <c r="J21" s="14" t="str">
        <f>IF('Rekapitulace stavby'!AN17="","",'Rekapitulace stavby'!AN17)</f>
        <v/>
      </c>
      <c r="L21" s="40"/>
    </row>
    <row r="22" s="1" customFormat="1" ht="6.96" customHeight="1">
      <c r="B22" s="40"/>
      <c r="I22" s="140"/>
      <c r="L22" s="40"/>
    </row>
    <row r="23" s="1" customFormat="1" ht="12" customHeight="1">
      <c r="B23" s="40"/>
      <c r="D23" s="138" t="s">
        <v>36</v>
      </c>
      <c r="I23" s="142" t="s">
        <v>25</v>
      </c>
      <c r="J23" s="14" t="s">
        <v>1</v>
      </c>
      <c r="L23" s="40"/>
    </row>
    <row r="24" s="1" customFormat="1" ht="18" customHeight="1">
      <c r="B24" s="40"/>
      <c r="E24" s="14" t="s">
        <v>37</v>
      </c>
      <c r="I24" s="142" t="s">
        <v>29</v>
      </c>
      <c r="J24" s="14" t="s">
        <v>1</v>
      </c>
      <c r="L24" s="40"/>
    </row>
    <row r="25" s="1" customFormat="1" ht="6.96" customHeight="1">
      <c r="B25" s="40"/>
      <c r="I25" s="140"/>
      <c r="L25" s="40"/>
    </row>
    <row r="26" s="1" customFormat="1" ht="12" customHeight="1">
      <c r="B26" s="40"/>
      <c r="D26" s="138" t="s">
        <v>38</v>
      </c>
      <c r="I26" s="140"/>
      <c r="L26" s="40"/>
    </row>
    <row r="27" s="7" customFormat="1" ht="16.5" customHeight="1">
      <c r="B27" s="144"/>
      <c r="E27" s="145" t="s">
        <v>1</v>
      </c>
      <c r="F27" s="145"/>
      <c r="G27" s="145"/>
      <c r="H27" s="145"/>
      <c r="I27" s="146"/>
      <c r="L27" s="144"/>
    </row>
    <row r="28" s="1" customFormat="1" ht="6.96" customHeight="1">
      <c r="B28" s="40"/>
      <c r="I28" s="140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47"/>
      <c r="J29" s="68"/>
      <c r="K29" s="68"/>
      <c r="L29" s="40"/>
    </row>
    <row r="30" s="1" customFormat="1" ht="25.44" customHeight="1">
      <c r="B30" s="40"/>
      <c r="D30" s="148" t="s">
        <v>39</v>
      </c>
      <c r="I30" s="140"/>
      <c r="J30" s="149">
        <f>ROUND(J79,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47"/>
      <c r="J31" s="68"/>
      <c r="K31" s="68"/>
      <c r="L31" s="40"/>
    </row>
    <row r="32" s="1" customFormat="1" ht="14.4" customHeight="1">
      <c r="B32" s="40"/>
      <c r="F32" s="150" t="s">
        <v>41</v>
      </c>
      <c r="I32" s="151" t="s">
        <v>40</v>
      </c>
      <c r="J32" s="150" t="s">
        <v>42</v>
      </c>
      <c r="L32" s="40"/>
    </row>
    <row r="33" s="1" customFormat="1" ht="14.4" customHeight="1">
      <c r="B33" s="40"/>
      <c r="D33" s="138" t="s">
        <v>43</v>
      </c>
      <c r="E33" s="138" t="s">
        <v>44</v>
      </c>
      <c r="F33" s="152">
        <f>ROUND((SUM(BE79:BE84)),  2)</f>
        <v>0</v>
      </c>
      <c r="I33" s="153">
        <v>0.20999999999999999</v>
      </c>
      <c r="J33" s="152">
        <f>ROUND(((SUM(BE79:BE84))*I33),  2)</f>
        <v>0</v>
      </c>
      <c r="L33" s="40"/>
    </row>
    <row r="34" s="1" customFormat="1" ht="14.4" customHeight="1">
      <c r="B34" s="40"/>
      <c r="E34" s="138" t="s">
        <v>45</v>
      </c>
      <c r="F34" s="152">
        <f>ROUND((SUM(BF79:BF84)),  2)</f>
        <v>0</v>
      </c>
      <c r="I34" s="153">
        <v>0.14999999999999999</v>
      </c>
      <c r="J34" s="152">
        <f>ROUND(((SUM(BF79:BF84))*I34),  2)</f>
        <v>0</v>
      </c>
      <c r="L34" s="40"/>
    </row>
    <row r="35" hidden="1" s="1" customFormat="1" ht="14.4" customHeight="1">
      <c r="B35" s="40"/>
      <c r="E35" s="138" t="s">
        <v>46</v>
      </c>
      <c r="F35" s="152">
        <f>ROUND((SUM(BG79:BG84)),  2)</f>
        <v>0</v>
      </c>
      <c r="I35" s="153">
        <v>0.20999999999999999</v>
      </c>
      <c r="J35" s="152">
        <f>0</f>
        <v>0</v>
      </c>
      <c r="L35" s="40"/>
    </row>
    <row r="36" hidden="1" s="1" customFormat="1" ht="14.4" customHeight="1">
      <c r="B36" s="40"/>
      <c r="E36" s="138" t="s">
        <v>47</v>
      </c>
      <c r="F36" s="152">
        <f>ROUND((SUM(BH79:BH84)),  2)</f>
        <v>0</v>
      </c>
      <c r="I36" s="153">
        <v>0.14999999999999999</v>
      </c>
      <c r="J36" s="152">
        <f>0</f>
        <v>0</v>
      </c>
      <c r="L36" s="40"/>
    </row>
    <row r="37" hidden="1" s="1" customFormat="1" ht="14.4" customHeight="1">
      <c r="B37" s="40"/>
      <c r="E37" s="138" t="s">
        <v>48</v>
      </c>
      <c r="F37" s="152">
        <f>ROUND((SUM(BI79:BI84)),  2)</f>
        <v>0</v>
      </c>
      <c r="I37" s="153">
        <v>0</v>
      </c>
      <c r="J37" s="152">
        <f>0</f>
        <v>0</v>
      </c>
      <c r="L37" s="40"/>
    </row>
    <row r="38" s="1" customFormat="1" ht="6.96" customHeight="1">
      <c r="B38" s="40"/>
      <c r="I38" s="140"/>
      <c r="L38" s="40"/>
    </row>
    <row r="39" s="1" customFormat="1" ht="25.44" customHeight="1">
      <c r="B39" s="40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9"/>
      <c r="J39" s="160">
        <f>SUM(J30:J37)</f>
        <v>0</v>
      </c>
      <c r="K39" s="161"/>
      <c r="L39" s="40"/>
    </row>
    <row r="40" s="1" customFormat="1" ht="14.4" customHeight="1"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40"/>
    </row>
    <row r="44" s="1" customFormat="1" ht="6.96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0"/>
    </row>
    <row r="45" s="1" customFormat="1" ht="24.96" customHeight="1">
      <c r="B45" s="35"/>
      <c r="C45" s="20" t="s">
        <v>103</v>
      </c>
      <c r="D45" s="36"/>
      <c r="E45" s="36"/>
      <c r="F45" s="36"/>
      <c r="G45" s="36"/>
      <c r="H45" s="36"/>
      <c r="I45" s="140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40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40"/>
      <c r="J47" s="36"/>
      <c r="K47" s="36"/>
      <c r="L47" s="40"/>
    </row>
    <row r="48" s="1" customFormat="1" ht="16.5" customHeight="1">
      <c r="B48" s="35"/>
      <c r="C48" s="36"/>
      <c r="D48" s="36"/>
      <c r="E48" s="168" t="str">
        <f>E7</f>
        <v>Zajištění a zasíťování skalních bloků v úseku Hazlov Aš, oprava odvodnění zářezu</v>
      </c>
      <c r="F48" s="29"/>
      <c r="G48" s="29"/>
      <c r="H48" s="29"/>
      <c r="I48" s="140"/>
      <c r="J48" s="36"/>
      <c r="K48" s="36"/>
      <c r="L48" s="40"/>
    </row>
    <row r="49" s="1" customFormat="1" ht="12" customHeight="1">
      <c r="B49" s="35"/>
      <c r="C49" s="29" t="s">
        <v>101</v>
      </c>
      <c r="D49" s="36"/>
      <c r="E49" s="36"/>
      <c r="F49" s="36"/>
      <c r="G49" s="36"/>
      <c r="H49" s="36"/>
      <c r="I49" s="140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A.4 - VON (Sborník SŽDC 2019)</v>
      </c>
      <c r="F50" s="36"/>
      <c r="G50" s="36"/>
      <c r="H50" s="36"/>
      <c r="I50" s="140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40"/>
      <c r="J51" s="36"/>
      <c r="K51" s="36"/>
      <c r="L51" s="40"/>
    </row>
    <row r="52" s="1" customFormat="1" ht="12" customHeight="1">
      <c r="B52" s="35"/>
      <c r="C52" s="29" t="s">
        <v>20</v>
      </c>
      <c r="D52" s="36"/>
      <c r="E52" s="36"/>
      <c r="F52" s="24" t="str">
        <f>F12</f>
        <v>Hazlov - Aš</v>
      </c>
      <c r="G52" s="36"/>
      <c r="H52" s="36"/>
      <c r="I52" s="142" t="s">
        <v>22</v>
      </c>
      <c r="J52" s="64" t="str">
        <f>IF(J12="","",J12)</f>
        <v>13. 5. 2019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40"/>
      <c r="J53" s="36"/>
      <c r="K53" s="36"/>
      <c r="L53" s="40"/>
    </row>
    <row r="54" s="1" customFormat="1" ht="13.65" customHeight="1">
      <c r="B54" s="35"/>
      <c r="C54" s="29" t="s">
        <v>24</v>
      </c>
      <c r="D54" s="36"/>
      <c r="E54" s="36"/>
      <c r="F54" s="24" t="str">
        <f>E15</f>
        <v>SŽDC, s.o.; OŘ UNL - ST K. Vary</v>
      </c>
      <c r="G54" s="36"/>
      <c r="H54" s="36"/>
      <c r="I54" s="142" t="s">
        <v>33</v>
      </c>
      <c r="J54" s="33" t="str">
        <f>E21</f>
        <v xml:space="preserve"> </v>
      </c>
      <c r="K54" s="36"/>
      <c r="L54" s="40"/>
    </row>
    <row r="55" s="1" customFormat="1" ht="13.65" customHeight="1">
      <c r="B55" s="35"/>
      <c r="C55" s="29" t="s">
        <v>31</v>
      </c>
      <c r="D55" s="36"/>
      <c r="E55" s="36"/>
      <c r="F55" s="24" t="str">
        <f>IF(E18="","",E18)</f>
        <v>Vyplň údaj</v>
      </c>
      <c r="G55" s="36"/>
      <c r="H55" s="36"/>
      <c r="I55" s="142" t="s">
        <v>36</v>
      </c>
      <c r="J55" s="33" t="str">
        <f>E24</f>
        <v>Monika Roztočilová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40"/>
      <c r="J56" s="36"/>
      <c r="K56" s="36"/>
      <c r="L56" s="40"/>
    </row>
    <row r="57" s="1" customFormat="1" ht="29.28" customHeight="1">
      <c r="B57" s="35"/>
      <c r="C57" s="169" t="s">
        <v>104</v>
      </c>
      <c r="D57" s="170"/>
      <c r="E57" s="170"/>
      <c r="F57" s="170"/>
      <c r="G57" s="170"/>
      <c r="H57" s="170"/>
      <c r="I57" s="171"/>
      <c r="J57" s="172" t="s">
        <v>105</v>
      </c>
      <c r="K57" s="170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40"/>
      <c r="J58" s="36"/>
      <c r="K58" s="36"/>
      <c r="L58" s="40"/>
    </row>
    <row r="59" s="1" customFormat="1" ht="22.8" customHeight="1">
      <c r="B59" s="35"/>
      <c r="C59" s="173" t="s">
        <v>106</v>
      </c>
      <c r="D59" s="36"/>
      <c r="E59" s="36"/>
      <c r="F59" s="36"/>
      <c r="G59" s="36"/>
      <c r="H59" s="36"/>
      <c r="I59" s="140"/>
      <c r="J59" s="95">
        <f>J79</f>
        <v>0</v>
      </c>
      <c r="K59" s="36"/>
      <c r="L59" s="40"/>
      <c r="AU59" s="14" t="s">
        <v>107</v>
      </c>
    </row>
    <row r="60" s="1" customFormat="1" ht="21.84" customHeight="1">
      <c r="B60" s="35"/>
      <c r="C60" s="36"/>
      <c r="D60" s="36"/>
      <c r="E60" s="36"/>
      <c r="F60" s="36"/>
      <c r="G60" s="36"/>
      <c r="H60" s="36"/>
      <c r="I60" s="140"/>
      <c r="J60" s="36"/>
      <c r="K60" s="36"/>
      <c r="L60" s="40"/>
    </row>
    <row r="61" s="1" customFormat="1" ht="6.96" customHeight="1">
      <c r="B61" s="54"/>
      <c r="C61" s="55"/>
      <c r="D61" s="55"/>
      <c r="E61" s="55"/>
      <c r="F61" s="55"/>
      <c r="G61" s="55"/>
      <c r="H61" s="55"/>
      <c r="I61" s="164"/>
      <c r="J61" s="55"/>
      <c r="K61" s="55"/>
      <c r="L61" s="40"/>
    </row>
    <row r="65" s="1" customFormat="1" ht="6.96" customHeight="1">
      <c r="B65" s="56"/>
      <c r="C65" s="57"/>
      <c r="D65" s="57"/>
      <c r="E65" s="57"/>
      <c r="F65" s="57"/>
      <c r="G65" s="57"/>
      <c r="H65" s="57"/>
      <c r="I65" s="167"/>
      <c r="J65" s="57"/>
      <c r="K65" s="57"/>
      <c r="L65" s="40"/>
    </row>
    <row r="66" s="1" customFormat="1" ht="24.96" customHeight="1">
      <c r="B66" s="35"/>
      <c r="C66" s="20" t="s">
        <v>108</v>
      </c>
      <c r="D66" s="36"/>
      <c r="E66" s="36"/>
      <c r="F66" s="36"/>
      <c r="G66" s="36"/>
      <c r="H66" s="36"/>
      <c r="I66" s="140"/>
      <c r="J66" s="36"/>
      <c r="K66" s="36"/>
      <c r="L66" s="40"/>
    </row>
    <row r="67" s="1" customFormat="1" ht="6.96" customHeight="1">
      <c r="B67" s="35"/>
      <c r="C67" s="36"/>
      <c r="D67" s="36"/>
      <c r="E67" s="36"/>
      <c r="F67" s="36"/>
      <c r="G67" s="36"/>
      <c r="H67" s="36"/>
      <c r="I67" s="140"/>
      <c r="J67" s="36"/>
      <c r="K67" s="36"/>
      <c r="L67" s="40"/>
    </row>
    <row r="68" s="1" customFormat="1" ht="12" customHeight="1">
      <c r="B68" s="35"/>
      <c r="C68" s="29" t="s">
        <v>16</v>
      </c>
      <c r="D68" s="36"/>
      <c r="E68" s="36"/>
      <c r="F68" s="36"/>
      <c r="G68" s="36"/>
      <c r="H68" s="36"/>
      <c r="I68" s="140"/>
      <c r="J68" s="36"/>
      <c r="K68" s="36"/>
      <c r="L68" s="40"/>
    </row>
    <row r="69" s="1" customFormat="1" ht="16.5" customHeight="1">
      <c r="B69" s="35"/>
      <c r="C69" s="36"/>
      <c r="D69" s="36"/>
      <c r="E69" s="168" t="str">
        <f>E7</f>
        <v>Zajištění a zasíťování skalních bloků v úseku Hazlov Aš, oprava odvodnění zářezu</v>
      </c>
      <c r="F69" s="29"/>
      <c r="G69" s="29"/>
      <c r="H69" s="29"/>
      <c r="I69" s="140"/>
      <c r="J69" s="36"/>
      <c r="K69" s="36"/>
      <c r="L69" s="40"/>
    </row>
    <row r="70" s="1" customFormat="1" ht="12" customHeight="1">
      <c r="B70" s="35"/>
      <c r="C70" s="29" t="s">
        <v>101</v>
      </c>
      <c r="D70" s="36"/>
      <c r="E70" s="36"/>
      <c r="F70" s="36"/>
      <c r="G70" s="36"/>
      <c r="H70" s="36"/>
      <c r="I70" s="140"/>
      <c r="J70" s="36"/>
      <c r="K70" s="36"/>
      <c r="L70" s="40"/>
    </row>
    <row r="71" s="1" customFormat="1" ht="16.5" customHeight="1">
      <c r="B71" s="35"/>
      <c r="C71" s="36"/>
      <c r="D71" s="36"/>
      <c r="E71" s="61" t="str">
        <f>E9</f>
        <v>A.4 - VON (Sborník SŽDC 2019)</v>
      </c>
      <c r="F71" s="36"/>
      <c r="G71" s="36"/>
      <c r="H71" s="36"/>
      <c r="I71" s="140"/>
      <c r="J71" s="36"/>
      <c r="K71" s="36"/>
      <c r="L71" s="40"/>
    </row>
    <row r="72" s="1" customFormat="1" ht="6.96" customHeight="1">
      <c r="B72" s="35"/>
      <c r="C72" s="36"/>
      <c r="D72" s="36"/>
      <c r="E72" s="36"/>
      <c r="F72" s="36"/>
      <c r="G72" s="36"/>
      <c r="H72" s="36"/>
      <c r="I72" s="140"/>
      <c r="J72" s="36"/>
      <c r="K72" s="36"/>
      <c r="L72" s="40"/>
    </row>
    <row r="73" s="1" customFormat="1" ht="12" customHeight="1">
      <c r="B73" s="35"/>
      <c r="C73" s="29" t="s">
        <v>20</v>
      </c>
      <c r="D73" s="36"/>
      <c r="E73" s="36"/>
      <c r="F73" s="24" t="str">
        <f>F12</f>
        <v>Hazlov - Aš</v>
      </c>
      <c r="G73" s="36"/>
      <c r="H73" s="36"/>
      <c r="I73" s="142" t="s">
        <v>22</v>
      </c>
      <c r="J73" s="64" t="str">
        <f>IF(J12="","",J12)</f>
        <v>13. 5. 2019</v>
      </c>
      <c r="K73" s="36"/>
      <c r="L73" s="40"/>
    </row>
    <row r="74" s="1" customFormat="1" ht="6.96" customHeight="1">
      <c r="B74" s="35"/>
      <c r="C74" s="36"/>
      <c r="D74" s="36"/>
      <c r="E74" s="36"/>
      <c r="F74" s="36"/>
      <c r="G74" s="36"/>
      <c r="H74" s="36"/>
      <c r="I74" s="140"/>
      <c r="J74" s="36"/>
      <c r="K74" s="36"/>
      <c r="L74" s="40"/>
    </row>
    <row r="75" s="1" customFormat="1" ht="13.65" customHeight="1">
      <c r="B75" s="35"/>
      <c r="C75" s="29" t="s">
        <v>24</v>
      </c>
      <c r="D75" s="36"/>
      <c r="E75" s="36"/>
      <c r="F75" s="24" t="str">
        <f>E15</f>
        <v>SŽDC, s.o.; OŘ UNL - ST K. Vary</v>
      </c>
      <c r="G75" s="36"/>
      <c r="H75" s="36"/>
      <c r="I75" s="142" t="s">
        <v>33</v>
      </c>
      <c r="J75" s="33" t="str">
        <f>E21</f>
        <v xml:space="preserve"> </v>
      </c>
      <c r="K75" s="36"/>
      <c r="L75" s="40"/>
    </row>
    <row r="76" s="1" customFormat="1" ht="13.65" customHeight="1">
      <c r="B76" s="35"/>
      <c r="C76" s="29" t="s">
        <v>31</v>
      </c>
      <c r="D76" s="36"/>
      <c r="E76" s="36"/>
      <c r="F76" s="24" t="str">
        <f>IF(E18="","",E18)</f>
        <v>Vyplň údaj</v>
      </c>
      <c r="G76" s="36"/>
      <c r="H76" s="36"/>
      <c r="I76" s="142" t="s">
        <v>36</v>
      </c>
      <c r="J76" s="33" t="str">
        <f>E24</f>
        <v>Monika Roztočilová</v>
      </c>
      <c r="K76" s="36"/>
      <c r="L76" s="40"/>
    </row>
    <row r="77" s="1" customFormat="1" ht="10.32" customHeight="1">
      <c r="B77" s="35"/>
      <c r="C77" s="36"/>
      <c r="D77" s="36"/>
      <c r="E77" s="36"/>
      <c r="F77" s="36"/>
      <c r="G77" s="36"/>
      <c r="H77" s="36"/>
      <c r="I77" s="140"/>
      <c r="J77" s="36"/>
      <c r="K77" s="36"/>
      <c r="L77" s="40"/>
    </row>
    <row r="78" s="8" customFormat="1" ht="29.28" customHeight="1">
      <c r="B78" s="174"/>
      <c r="C78" s="175" t="s">
        <v>109</v>
      </c>
      <c r="D78" s="176" t="s">
        <v>58</v>
      </c>
      <c r="E78" s="176" t="s">
        <v>54</v>
      </c>
      <c r="F78" s="176" t="s">
        <v>55</v>
      </c>
      <c r="G78" s="176" t="s">
        <v>110</v>
      </c>
      <c r="H78" s="176" t="s">
        <v>111</v>
      </c>
      <c r="I78" s="177" t="s">
        <v>112</v>
      </c>
      <c r="J78" s="176" t="s">
        <v>105</v>
      </c>
      <c r="K78" s="178" t="s">
        <v>113</v>
      </c>
      <c r="L78" s="179"/>
      <c r="M78" s="85" t="s">
        <v>1</v>
      </c>
      <c r="N78" s="86" t="s">
        <v>43</v>
      </c>
      <c r="O78" s="86" t="s">
        <v>114</v>
      </c>
      <c r="P78" s="86" t="s">
        <v>115</v>
      </c>
      <c r="Q78" s="86" t="s">
        <v>116</v>
      </c>
      <c r="R78" s="86" t="s">
        <v>117</v>
      </c>
      <c r="S78" s="86" t="s">
        <v>118</v>
      </c>
      <c r="T78" s="87" t="s">
        <v>119</v>
      </c>
    </row>
    <row r="79" s="1" customFormat="1" ht="22.8" customHeight="1">
      <c r="B79" s="35"/>
      <c r="C79" s="92" t="s">
        <v>120</v>
      </c>
      <c r="D79" s="36"/>
      <c r="E79" s="36"/>
      <c r="F79" s="36"/>
      <c r="G79" s="36"/>
      <c r="H79" s="36"/>
      <c r="I79" s="140"/>
      <c r="J79" s="180">
        <f>BK79</f>
        <v>0</v>
      </c>
      <c r="K79" s="36"/>
      <c r="L79" s="40"/>
      <c r="M79" s="88"/>
      <c r="N79" s="89"/>
      <c r="O79" s="89"/>
      <c r="P79" s="181">
        <f>SUM(P80:P84)</f>
        <v>0</v>
      </c>
      <c r="Q79" s="89"/>
      <c r="R79" s="181">
        <f>SUM(R80:R84)</f>
        <v>0</v>
      </c>
      <c r="S79" s="89"/>
      <c r="T79" s="182">
        <f>SUM(T80:T84)</f>
        <v>0</v>
      </c>
      <c r="AT79" s="14" t="s">
        <v>72</v>
      </c>
      <c r="AU79" s="14" t="s">
        <v>107</v>
      </c>
      <c r="BK79" s="183">
        <f>SUM(BK80:BK84)</f>
        <v>0</v>
      </c>
    </row>
    <row r="80" s="1" customFormat="1" ht="33.75" customHeight="1">
      <c r="B80" s="35"/>
      <c r="C80" s="184" t="s">
        <v>81</v>
      </c>
      <c r="D80" s="184" t="s">
        <v>121</v>
      </c>
      <c r="E80" s="185" t="s">
        <v>366</v>
      </c>
      <c r="F80" s="186" t="s">
        <v>367</v>
      </c>
      <c r="G80" s="187" t="s">
        <v>368</v>
      </c>
      <c r="H80" s="256"/>
      <c r="I80" s="189"/>
      <c r="J80" s="190">
        <f>ROUND(I80*H80,2)</f>
        <v>0</v>
      </c>
      <c r="K80" s="186" t="s">
        <v>125</v>
      </c>
      <c r="L80" s="40"/>
      <c r="M80" s="191" t="s">
        <v>1</v>
      </c>
      <c r="N80" s="192" t="s">
        <v>44</v>
      </c>
      <c r="O80" s="76"/>
      <c r="P80" s="193">
        <f>O80*H80</f>
        <v>0</v>
      </c>
      <c r="Q80" s="193">
        <v>0</v>
      </c>
      <c r="R80" s="193">
        <f>Q80*H80</f>
        <v>0</v>
      </c>
      <c r="S80" s="193">
        <v>0</v>
      </c>
      <c r="T80" s="194">
        <f>S80*H80</f>
        <v>0</v>
      </c>
      <c r="AR80" s="14" t="s">
        <v>126</v>
      </c>
      <c r="AT80" s="14" t="s">
        <v>121</v>
      </c>
      <c r="AU80" s="14" t="s">
        <v>73</v>
      </c>
      <c r="AY80" s="14" t="s">
        <v>127</v>
      </c>
      <c r="BE80" s="195">
        <f>IF(N80="základní",J80,0)</f>
        <v>0</v>
      </c>
      <c r="BF80" s="195">
        <f>IF(N80="snížená",J80,0)</f>
        <v>0</v>
      </c>
      <c r="BG80" s="195">
        <f>IF(N80="zákl. přenesená",J80,0)</f>
        <v>0</v>
      </c>
      <c r="BH80" s="195">
        <f>IF(N80="sníž. přenesená",J80,0)</f>
        <v>0</v>
      </c>
      <c r="BI80" s="195">
        <f>IF(N80="nulová",J80,0)</f>
        <v>0</v>
      </c>
      <c r="BJ80" s="14" t="s">
        <v>81</v>
      </c>
      <c r="BK80" s="195">
        <f>ROUND(I80*H80,2)</f>
        <v>0</v>
      </c>
      <c r="BL80" s="14" t="s">
        <v>126</v>
      </c>
      <c r="BM80" s="14" t="s">
        <v>369</v>
      </c>
    </row>
    <row r="81" s="1" customFormat="1">
      <c r="B81" s="35"/>
      <c r="C81" s="36"/>
      <c r="D81" s="196" t="s">
        <v>129</v>
      </c>
      <c r="E81" s="36"/>
      <c r="F81" s="197" t="s">
        <v>367</v>
      </c>
      <c r="G81" s="36"/>
      <c r="H81" s="36"/>
      <c r="I81" s="140"/>
      <c r="J81" s="36"/>
      <c r="K81" s="36"/>
      <c r="L81" s="40"/>
      <c r="M81" s="198"/>
      <c r="N81" s="76"/>
      <c r="O81" s="76"/>
      <c r="P81" s="76"/>
      <c r="Q81" s="76"/>
      <c r="R81" s="76"/>
      <c r="S81" s="76"/>
      <c r="T81" s="77"/>
      <c r="AT81" s="14" t="s">
        <v>129</v>
      </c>
      <c r="AU81" s="14" t="s">
        <v>73</v>
      </c>
    </row>
    <row r="82" s="1" customFormat="1">
      <c r="B82" s="35"/>
      <c r="C82" s="36"/>
      <c r="D82" s="196" t="s">
        <v>166</v>
      </c>
      <c r="E82" s="36"/>
      <c r="F82" s="242" t="s">
        <v>370</v>
      </c>
      <c r="G82" s="36"/>
      <c r="H82" s="36"/>
      <c r="I82" s="140"/>
      <c r="J82" s="36"/>
      <c r="K82" s="36"/>
      <c r="L82" s="40"/>
      <c r="M82" s="198"/>
      <c r="N82" s="76"/>
      <c r="O82" s="76"/>
      <c r="P82" s="76"/>
      <c r="Q82" s="76"/>
      <c r="R82" s="76"/>
      <c r="S82" s="76"/>
      <c r="T82" s="77"/>
      <c r="AT82" s="14" t="s">
        <v>166</v>
      </c>
      <c r="AU82" s="14" t="s">
        <v>73</v>
      </c>
    </row>
    <row r="83" s="1" customFormat="1" ht="22.5" customHeight="1">
      <c r="B83" s="35"/>
      <c r="C83" s="184" t="s">
        <v>83</v>
      </c>
      <c r="D83" s="184" t="s">
        <v>121</v>
      </c>
      <c r="E83" s="185" t="s">
        <v>371</v>
      </c>
      <c r="F83" s="186" t="s">
        <v>372</v>
      </c>
      <c r="G83" s="187" t="s">
        <v>186</v>
      </c>
      <c r="H83" s="188">
        <v>1</v>
      </c>
      <c r="I83" s="189"/>
      <c r="J83" s="190">
        <f>ROUND(I83*H83,2)</f>
        <v>0</v>
      </c>
      <c r="K83" s="186" t="s">
        <v>125</v>
      </c>
      <c r="L83" s="40"/>
      <c r="M83" s="191" t="s">
        <v>1</v>
      </c>
      <c r="N83" s="192" t="s">
        <v>44</v>
      </c>
      <c r="O83" s="76"/>
      <c r="P83" s="193">
        <f>O83*H83</f>
        <v>0</v>
      </c>
      <c r="Q83" s="193">
        <v>0</v>
      </c>
      <c r="R83" s="193">
        <f>Q83*H83</f>
        <v>0</v>
      </c>
      <c r="S83" s="193">
        <v>0</v>
      </c>
      <c r="T83" s="194">
        <f>S83*H83</f>
        <v>0</v>
      </c>
      <c r="AR83" s="14" t="s">
        <v>126</v>
      </c>
      <c r="AT83" s="14" t="s">
        <v>121</v>
      </c>
      <c r="AU83" s="14" t="s">
        <v>73</v>
      </c>
      <c r="AY83" s="14" t="s">
        <v>127</v>
      </c>
      <c r="BE83" s="195">
        <f>IF(N83="základní",J83,0)</f>
        <v>0</v>
      </c>
      <c r="BF83" s="195">
        <f>IF(N83="snížená",J83,0)</f>
        <v>0</v>
      </c>
      <c r="BG83" s="195">
        <f>IF(N83="zákl. přenesená",J83,0)</f>
        <v>0</v>
      </c>
      <c r="BH83" s="195">
        <f>IF(N83="sníž. přenesená",J83,0)</f>
        <v>0</v>
      </c>
      <c r="BI83" s="195">
        <f>IF(N83="nulová",J83,0)</f>
        <v>0</v>
      </c>
      <c r="BJ83" s="14" t="s">
        <v>81</v>
      </c>
      <c r="BK83" s="195">
        <f>ROUND(I83*H83,2)</f>
        <v>0</v>
      </c>
      <c r="BL83" s="14" t="s">
        <v>126</v>
      </c>
      <c r="BM83" s="14" t="s">
        <v>373</v>
      </c>
    </row>
    <row r="84" s="1" customFormat="1">
      <c r="B84" s="35"/>
      <c r="C84" s="36"/>
      <c r="D84" s="196" t="s">
        <v>129</v>
      </c>
      <c r="E84" s="36"/>
      <c r="F84" s="197" t="s">
        <v>374</v>
      </c>
      <c r="G84" s="36"/>
      <c r="H84" s="36"/>
      <c r="I84" s="140"/>
      <c r="J84" s="36"/>
      <c r="K84" s="36"/>
      <c r="L84" s="40"/>
      <c r="M84" s="253"/>
      <c r="N84" s="254"/>
      <c r="O84" s="254"/>
      <c r="P84" s="254"/>
      <c r="Q84" s="254"/>
      <c r="R84" s="254"/>
      <c r="S84" s="254"/>
      <c r="T84" s="255"/>
      <c r="AT84" s="14" t="s">
        <v>129</v>
      </c>
      <c r="AU84" s="14" t="s">
        <v>73</v>
      </c>
    </row>
    <row r="85" s="1" customFormat="1" ht="6.96" customHeight="1">
      <c r="B85" s="54"/>
      <c r="C85" s="55"/>
      <c r="D85" s="55"/>
      <c r="E85" s="55"/>
      <c r="F85" s="55"/>
      <c r="G85" s="55"/>
      <c r="H85" s="55"/>
      <c r="I85" s="164"/>
      <c r="J85" s="55"/>
      <c r="K85" s="55"/>
      <c r="L85" s="40"/>
    </row>
  </sheetData>
  <sheetProtection sheet="1" autoFilter="0" formatColumns="0" formatRows="0" objects="1" scenarios="1" spinCount="100000" saltValue="p+sfxEhEOyi93//4AvqM0mfke+l2XrK8HYQvVj8IJpl3Q79mL6m9oxcFNYlNeYo9teTWGpzZjF9isHH5gZA3cw==" hashValue="ERkafEojn3kHAfDVOtmtzU8Z1ylydBrHrZlE/5wJyTzW4nKXnkJjUBC+/m67BoSs5Rkc0EXwSebAOJJ8YIA0Kg==" algorithmName="SHA-512" password="CC35"/>
  <autoFilter ref="C78:K84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Roztočilová Monika, Ing., DiS.</dc:creator>
  <cp:lastModifiedBy>Roztočilová Monika, Ing., DiS.</cp:lastModifiedBy>
  <dcterms:created xsi:type="dcterms:W3CDTF">2019-05-28T11:38:39Z</dcterms:created>
  <dcterms:modified xsi:type="dcterms:W3CDTF">2019-05-28T11:38:42Z</dcterms:modified>
</cp:coreProperties>
</file>